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mc:AlternateContent xmlns:mc="http://schemas.openxmlformats.org/markup-compatibility/2006">
    <mc:Choice Requires="x15">
      <x15ac:absPath xmlns:x15ac="http://schemas.microsoft.com/office/spreadsheetml/2010/11/ac" url="C:\Users\NBKDH4Z\AppData\Local\Microsoft\Windows\INetCache\Content.Outlook\SF72YKOG\"/>
    </mc:Choice>
  </mc:AlternateContent>
  <xr:revisionPtr revIDLastSave="0" documentId="13_ncr:1_{0426B370-FA5C-46A8-9FE8-239D561E4E85}" xr6:coauthVersionLast="47" xr6:coauthVersionMax="47" xr10:uidLastSave="{00000000-0000-0000-0000-000000000000}"/>
  <bookViews>
    <workbookView xWindow="-108" yWindow="-108" windowWidth="23256" windowHeight="12720" tabRatio="685" activeTab="1" xr2:uid="{00000000-000D-0000-FFFF-FFFF00000000}"/>
  </bookViews>
  <sheets>
    <sheet name="Instructions" sheetId="54" r:id="rId1"/>
    <sheet name="Metric Control Chart" sheetId="51" r:id="rId2"/>
    <sheet name="Reference Info &amp; Key Terms" sheetId="56" r:id="rId3"/>
    <sheet name="Rules" sheetId="52" state="hidden" r:id="rId4"/>
  </sheets>
  <definedNames>
    <definedName name="_1_0_S" localSheetId="1" hidden="1">#REF!</definedName>
    <definedName name="_1_0_S" hidden="1">#REF!</definedName>
    <definedName name="_Key1" localSheetId="1" hidden="1">#REF!</definedName>
    <definedName name="_Key1" hidden="1">#REF!</definedName>
    <definedName name="_Order1" hidden="1">0</definedName>
    <definedName name="_Order2" hidden="1">0</definedName>
    <definedName name="_Sort" localSheetId="1" hidden="1">#REF!</definedName>
    <definedName name="_Sort" hidden="1">#REF!</definedName>
    <definedName name="AvgR">INDEX(Rules!$C$14:$C$58,MATCH(Rules!$B$8,Rules!$A$14:$A$58,0)):INDEX(Rules!$C$14:$C$58,MATCH(Rules!$B$9,Rules!$A$14:$A$58,0))</definedName>
    <definedName name="LCLR">INDEX(Rules!$G$14:$G$58,MATCH(Rules!$B$8,Rules!$A$14:$A$58,0)):INDEX(Rules!$G$14:$G$58,MATCH(Rules!$B$9,Rules!$A$14:$A$58,0))</definedName>
    <definedName name="LSLR">INDEX(Rules!$J$14:$J$58,MATCH(Rules!$B$8,Rules!$A$14:$A$58,0)):INDEX(Rules!$J$14:$J$58,MATCH(Rules!$B$9,Rules!$A$14:$A$58,0))</definedName>
    <definedName name="MetricValueR">INDEX(Rules!$B$14:$B$58,MATCH(Rules!$B$8,Rules!$A$14:$A$58,0)):INDEX(Rules!$B$14:$B$58,MATCH(Rules!$B$9,Rules!$A$14:$A$58,0))</definedName>
    <definedName name="Order2" hidden="1">255</definedName>
    <definedName name="Rule1R">INDEX(Rules!$L$14:$L$58,MATCH(Rules!$B$8,Rules!$A$14:$A$58,0)):INDEX(Rules!$L$14:$L$58,MATCH(Rules!$B$9,Rules!$A$14:$A$58,0))</definedName>
    <definedName name="Rule2R">INDEX(Rules!$M$14:$M$58,MATCH(Rules!$B$8,Rules!$A$14:$A$58,0)):INDEX(Rules!$M$14:$M$58,MATCH(Rules!$B$9,Rules!$A$14:$A$58,0))</definedName>
    <definedName name="Rule3R">INDEX(Rules!$N$14:$N$58,MATCH(Rules!$B$8,Rules!$A$14:$A$58,0)):INDEX(Rules!$N$14:$N$58,MATCH(Rules!$B$9,Rules!$A$14:$A$58,0))</definedName>
    <definedName name="Rule4R">INDEX(Rules!$O$14:$O$58,MATCH(Rules!$B$8,Rules!$A$14:$A$58,0)):INDEX(Rules!$O$14:$O$58,MATCH(Rules!$B$9,Rules!$A$14:$A$58,0))</definedName>
    <definedName name="Rule5R">INDEX(Rules!$P$14:$P$58,MATCH(Rules!$B$8,Rules!$A$14:$A$58,0)):INDEX(Rules!$P$14:$P$58,MATCH(Rules!$B$9,Rules!$A$14:$A$58,0))</definedName>
    <definedName name="Rule6R">INDEX(Rules!$Q$14:$Q$58,MATCH(Rules!$B$8,Rules!$A$14:$A$58,0)):INDEX(Rules!$Q$14:$Q$58,MATCH(Rules!$B$9,Rules!$A$14:$A$58,0))</definedName>
    <definedName name="Rule7R">INDEX(Rules!$R$14:$R$58,MATCH(Rules!$B$8,Rules!$A$14:$A$58,0)):INDEX(Rules!$R$14:$R$58,MATCH(Rules!$B$9,Rules!$A$14:$A$58,0))</definedName>
    <definedName name="Rule8R">INDEX(Rules!$S$14:$S$58,MATCH(Rules!$B$8,Rules!$A$14:$A$58,0)):INDEX(Rules!$S$14:$S$58,MATCH(Rules!$B$9,Rules!$A$14:$A$58,0))</definedName>
    <definedName name="TimeRangeR">INDEX(Rules!$A$14:$A$58,MATCH(Rules!$B$8,Rules!$A$14:$A$58,0)):INDEX(Rules!$A$14:$A$58,MATCH(Rules!$B$9,Rules!$A$14:$A$58,0))</definedName>
    <definedName name="UCLR">INDEX(Rules!$H$14:$H$58,MATCH(Rules!$B$8,Rules!$A$14:$A$58,0)):INDEX(Rules!$H$14:$H$58,MATCH(Rules!$B$9,Rules!$A$14:$A$58,0))</definedName>
    <definedName name="USLR">INDEX(Rules!$I$14:$I$58,MATCH(Rules!$B$8,Rules!$A$14:$A$58,0)):INDEX(Rules!$I$14:$I$58,MATCH(Rules!$B$9,Rules!$A$14:$A$58,0))</definedName>
  </definedNames>
  <calcPr calcId="191029"/>
  <customWorkbookViews>
    <customWorkbookView name="Lynn Smith - Personal View" guid="{1080980D-F47C-453C-BBD2-837443B671EF}" mergeInterval="0" personalView="1" maximized="1" xWindow="-8" yWindow="-8" windowWidth="1696" windowHeight="1036" tabRatio="922" activeSheetId="1"/>
    <customWorkbookView name="Antoinette Pettiford - Personal View" guid="{3F722D1C-7514-44F0-95B1-1F3FD21E5089}" mergeInterval="0" personalView="1" maximized="1" xWindow="-8" yWindow="-8" windowWidth="1382" windowHeight="754" tabRatio="89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2" l="1"/>
  <c r="M4" i="52"/>
  <c r="M5" i="52"/>
  <c r="M6" i="52"/>
  <c r="M7" i="52"/>
  <c r="M8" i="52"/>
  <c r="M9" i="52"/>
  <c r="M10" i="52"/>
  <c r="M3" i="52"/>
  <c r="G4" i="52"/>
  <c r="G3" i="52"/>
  <c r="B13" i="51"/>
  <c r="B13" i="52" s="1"/>
  <c r="AJ15" i="52"/>
  <c r="AK15" i="52"/>
  <c r="AL15" i="52"/>
  <c r="AM15" i="52"/>
  <c r="AN15" i="52"/>
  <c r="AJ16" i="52"/>
  <c r="AK16" i="52"/>
  <c r="AL16" i="52"/>
  <c r="AM16" i="52"/>
  <c r="AN16" i="52"/>
  <c r="AJ17" i="52"/>
  <c r="AK17" i="52"/>
  <c r="AL17" i="52"/>
  <c r="AM17" i="52"/>
  <c r="AN17" i="52"/>
  <c r="AJ18" i="52"/>
  <c r="AK18" i="52"/>
  <c r="AL18" i="52"/>
  <c r="AM18" i="52"/>
  <c r="AN18" i="52"/>
  <c r="AJ19" i="52"/>
  <c r="AL19" i="52"/>
  <c r="AM19" i="52"/>
  <c r="AN19" i="52"/>
  <c r="AJ20" i="52"/>
  <c r="AL20" i="52"/>
  <c r="AM20" i="52"/>
  <c r="AN20" i="52"/>
  <c r="AJ21" i="52"/>
  <c r="AM21" i="52"/>
  <c r="AN21" i="52"/>
  <c r="AM22" i="52"/>
  <c r="AN22" i="52"/>
  <c r="AM23" i="52"/>
  <c r="AN23" i="52"/>
  <c r="AM24" i="52"/>
  <c r="AN24" i="52"/>
  <c r="AM25" i="52"/>
  <c r="AN25" i="52"/>
  <c r="AM26" i="52"/>
  <c r="AN26" i="52"/>
  <c r="AM27" i="52"/>
  <c r="AN14" i="52"/>
  <c r="AM14" i="52"/>
  <c r="AL14" i="52"/>
  <c r="AK14" i="52"/>
  <c r="AJ14" i="52"/>
  <c r="AI15" i="52"/>
  <c r="AI16" i="52"/>
  <c r="AI14" i="52"/>
  <c r="AH15" i="52"/>
  <c r="AH14" i="52"/>
  <c r="I31" i="52"/>
  <c r="I39" i="52"/>
  <c r="I47" i="52"/>
  <c r="I55" i="52"/>
  <c r="J15" i="52"/>
  <c r="J16" i="52"/>
  <c r="J17" i="52"/>
  <c r="J18" i="52"/>
  <c r="J19" i="52"/>
  <c r="J20" i="52"/>
  <c r="J21" i="52"/>
  <c r="J22" i="52"/>
  <c r="J23" i="52"/>
  <c r="J24" i="52"/>
  <c r="J25" i="52"/>
  <c r="J26" i="52"/>
  <c r="J27" i="52"/>
  <c r="J28" i="52"/>
  <c r="J29" i="52"/>
  <c r="J30" i="52"/>
  <c r="J31" i="52"/>
  <c r="J32" i="52"/>
  <c r="J33" i="52"/>
  <c r="J34" i="52"/>
  <c r="J35" i="52"/>
  <c r="J36" i="52"/>
  <c r="J37" i="52"/>
  <c r="J38" i="52"/>
  <c r="J39" i="52"/>
  <c r="J40" i="52"/>
  <c r="J41" i="52"/>
  <c r="J42" i="52"/>
  <c r="J43" i="52"/>
  <c r="J44" i="52"/>
  <c r="J45" i="52"/>
  <c r="J46" i="52"/>
  <c r="J47" i="52"/>
  <c r="J48" i="52"/>
  <c r="J49" i="52"/>
  <c r="J50" i="52"/>
  <c r="J51" i="52"/>
  <c r="J52" i="52"/>
  <c r="J53" i="52"/>
  <c r="J54" i="52"/>
  <c r="J55" i="52"/>
  <c r="J56" i="52"/>
  <c r="J57" i="52"/>
  <c r="J58" i="52"/>
  <c r="J14" i="52"/>
  <c r="A10" i="52"/>
  <c r="B10" i="52"/>
  <c r="Z6" i="52"/>
  <c r="J13" i="51"/>
  <c r="J14" i="51"/>
  <c r="J15" i="51"/>
  <c r="J16" i="51"/>
  <c r="J17" i="51"/>
  <c r="J18" i="51"/>
  <c r="J19" i="51"/>
  <c r="J20" i="51"/>
  <c r="J21" i="51"/>
  <c r="J22" i="51"/>
  <c r="J23" i="51"/>
  <c r="J24" i="51"/>
  <c r="J25" i="51"/>
  <c r="J26" i="51"/>
  <c r="J27" i="51"/>
  <c r="J28" i="51"/>
  <c r="J29" i="51"/>
  <c r="J30" i="51"/>
  <c r="J31" i="51"/>
  <c r="J32" i="51"/>
  <c r="J33" i="51"/>
  <c r="J34" i="51"/>
  <c r="J35" i="51"/>
  <c r="J36" i="51"/>
  <c r="J37" i="51"/>
  <c r="J38" i="51"/>
  <c r="J39" i="51"/>
  <c r="J40" i="51"/>
  <c r="J41" i="51"/>
  <c r="J42" i="51"/>
  <c r="J43" i="51"/>
  <c r="J44" i="51"/>
  <c r="J45" i="51"/>
  <c r="J46" i="51"/>
  <c r="J47" i="51"/>
  <c r="J48" i="51"/>
  <c r="J49" i="51"/>
  <c r="J50" i="51"/>
  <c r="J51" i="51"/>
  <c r="J52" i="51"/>
  <c r="J53" i="51"/>
  <c r="J54" i="51"/>
  <c r="J55" i="51"/>
  <c r="J56" i="51"/>
  <c r="J57" i="51"/>
  <c r="A25" i="52"/>
  <c r="I25" i="52" s="1"/>
  <c r="B58" i="52"/>
  <c r="A58" i="52"/>
  <c r="I58" i="52" s="1"/>
  <c r="B57" i="52"/>
  <c r="A57" i="52"/>
  <c r="I57" i="52" s="1"/>
  <c r="B56" i="52"/>
  <c r="D56" i="52" s="1"/>
  <c r="E55" i="51" s="1"/>
  <c r="A56" i="52"/>
  <c r="I56" i="52" s="1"/>
  <c r="B55" i="52"/>
  <c r="A55" i="52"/>
  <c r="B54" i="52"/>
  <c r="A54" i="52"/>
  <c r="I54" i="52" s="1"/>
  <c r="B53" i="52"/>
  <c r="A53" i="52"/>
  <c r="I53" i="52" s="1"/>
  <c r="B52" i="52"/>
  <c r="A52" i="52"/>
  <c r="I52" i="52" s="1"/>
  <c r="B51" i="52"/>
  <c r="A51" i="52"/>
  <c r="I51" i="52" s="1"/>
  <c r="B50" i="52"/>
  <c r="A50" i="52"/>
  <c r="I50" i="52" s="1"/>
  <c r="B49" i="52"/>
  <c r="AC49" i="52" s="1"/>
  <c r="A49" i="52"/>
  <c r="I49" i="52" s="1"/>
  <c r="B48" i="52"/>
  <c r="A48" i="52"/>
  <c r="I48" i="52" s="1"/>
  <c r="B47" i="52"/>
  <c r="A47" i="52"/>
  <c r="B46" i="52"/>
  <c r="A46" i="52"/>
  <c r="I46" i="52" s="1"/>
  <c r="B45" i="52"/>
  <c r="A45" i="52"/>
  <c r="I45" i="52" s="1"/>
  <c r="B44" i="52"/>
  <c r="D45" i="52" s="1"/>
  <c r="E44" i="51" s="1"/>
  <c r="A44" i="52"/>
  <c r="I44" i="52" s="1"/>
  <c r="B43" i="52"/>
  <c r="A43" i="52"/>
  <c r="I43" i="52" s="1"/>
  <c r="B42" i="52"/>
  <c r="A42" i="52"/>
  <c r="I42" i="52" s="1"/>
  <c r="B41" i="52"/>
  <c r="A41" i="52"/>
  <c r="I41" i="52" s="1"/>
  <c r="B40" i="52"/>
  <c r="D40" i="52" s="1"/>
  <c r="E39" i="51" s="1"/>
  <c r="A40" i="52"/>
  <c r="I40" i="52" s="1"/>
  <c r="B39" i="52"/>
  <c r="A39" i="52"/>
  <c r="B38" i="52"/>
  <c r="A38" i="52"/>
  <c r="I38" i="52" s="1"/>
  <c r="B37" i="52"/>
  <c r="A37" i="52"/>
  <c r="I37" i="52" s="1"/>
  <c r="B36" i="52"/>
  <c r="D37" i="52" s="1"/>
  <c r="E36" i="51" s="1"/>
  <c r="A36" i="52"/>
  <c r="I36" i="52" s="1"/>
  <c r="B35" i="52"/>
  <c r="A35" i="52"/>
  <c r="I35" i="52" s="1"/>
  <c r="B34" i="52"/>
  <c r="D34" i="52" s="1"/>
  <c r="E33" i="51" s="1"/>
  <c r="A34" i="52"/>
  <c r="I34" i="52" s="1"/>
  <c r="B33" i="52"/>
  <c r="A33" i="52"/>
  <c r="I33" i="52" s="1"/>
  <c r="B32" i="52"/>
  <c r="D33" i="52" s="1"/>
  <c r="E32" i="51" s="1"/>
  <c r="A32" i="52"/>
  <c r="I32" i="52" s="1"/>
  <c r="B31" i="52"/>
  <c r="A31" i="52"/>
  <c r="B30" i="52"/>
  <c r="A30" i="52"/>
  <c r="I30" i="52" s="1"/>
  <c r="B29" i="52"/>
  <c r="A29" i="52"/>
  <c r="I29" i="52" s="1"/>
  <c r="B28" i="52"/>
  <c r="A28" i="52"/>
  <c r="I28" i="52" s="1"/>
  <c r="B27" i="52"/>
  <c r="A27" i="52"/>
  <c r="I27" i="52" s="1"/>
  <c r="B26" i="52"/>
  <c r="D26" i="52" s="1"/>
  <c r="E25" i="51" s="1"/>
  <c r="A26" i="52"/>
  <c r="I26" i="52" s="1"/>
  <c r="B25" i="52"/>
  <c r="AC25" i="52" s="1"/>
  <c r="B24" i="52"/>
  <c r="D24" i="52" s="1"/>
  <c r="E23" i="51" s="1"/>
  <c r="A24" i="52"/>
  <c r="I24" i="52" s="1"/>
  <c r="B23" i="52"/>
  <c r="A23" i="52"/>
  <c r="I23" i="52" s="1"/>
  <c r="B22" i="52"/>
  <c r="D23" i="52" s="1"/>
  <c r="E22" i="51" s="1"/>
  <c r="A22" i="52"/>
  <c r="I22" i="52" s="1"/>
  <c r="B21" i="52"/>
  <c r="A21" i="52"/>
  <c r="I21" i="52" s="1"/>
  <c r="B20" i="52"/>
  <c r="A20" i="52"/>
  <c r="I20" i="52" s="1"/>
  <c r="B19" i="52"/>
  <c r="A19" i="52"/>
  <c r="B18" i="52"/>
  <c r="A18" i="52"/>
  <c r="I18" i="52" s="1"/>
  <c r="B17" i="52"/>
  <c r="A17" i="52"/>
  <c r="I17" i="52" s="1"/>
  <c r="B16" i="52"/>
  <c r="A16" i="52"/>
  <c r="I16" i="52" s="1"/>
  <c r="B15" i="52"/>
  <c r="A15" i="52"/>
  <c r="I15" i="52" s="1"/>
  <c r="B14" i="52"/>
  <c r="A14" i="52"/>
  <c r="I14" i="52" s="1"/>
  <c r="A13" i="52"/>
  <c r="S12" i="52"/>
  <c r="R12" i="52"/>
  <c r="Q12" i="52"/>
  <c r="P12" i="52"/>
  <c r="O12" i="52"/>
  <c r="N12" i="52"/>
  <c r="M12" i="52"/>
  <c r="L12" i="52"/>
  <c r="K57" i="51"/>
  <c r="K56" i="51"/>
  <c r="K55" i="51"/>
  <c r="K54" i="51"/>
  <c r="K53" i="51"/>
  <c r="K52" i="51"/>
  <c r="K51" i="51"/>
  <c r="K50" i="51"/>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14" i="51"/>
  <c r="K13" i="51"/>
  <c r="P10" i="51"/>
  <c r="N10" i="51"/>
  <c r="P9" i="51"/>
  <c r="N9" i="51"/>
  <c r="P8" i="51"/>
  <c r="N8" i="51"/>
  <c r="P7" i="51"/>
  <c r="N7" i="51"/>
  <c r="P6" i="51"/>
  <c r="N6" i="51"/>
  <c r="P5" i="51"/>
  <c r="N5" i="51"/>
  <c r="P4" i="51"/>
  <c r="N4" i="51"/>
  <c r="P3" i="51"/>
  <c r="N3" i="51"/>
  <c r="P2" i="51"/>
  <c r="O2" i="51"/>
  <c r="N2" i="51"/>
  <c r="D46" i="52"/>
  <c r="E45" i="51" s="1"/>
  <c r="D52" i="52"/>
  <c r="E51" i="51" s="1"/>
  <c r="D54" i="52"/>
  <c r="E53" i="51" s="1"/>
  <c r="D41" i="52"/>
  <c r="E40" i="51" s="1"/>
  <c r="D47" i="52"/>
  <c r="E46" i="51" s="1"/>
  <c r="D49" i="52"/>
  <c r="E48" i="51" s="1"/>
  <c r="D53" i="52"/>
  <c r="E52" i="51" s="1"/>
  <c r="D55" i="52"/>
  <c r="E54" i="51" s="1"/>
  <c r="AB26" i="52"/>
  <c r="AB39" i="52"/>
  <c r="AB54" i="52"/>
  <c r="AB55" i="52"/>
  <c r="AC38" i="52"/>
  <c r="AC39" i="52" s="1"/>
  <c r="AC40" i="52" s="1"/>
  <c r="AC46" i="52"/>
  <c r="AC53" i="52"/>
  <c r="AC54" i="52" s="1"/>
  <c r="AE55" i="52"/>
  <c r="S55" i="52" s="1"/>
  <c r="AN55" i="52" s="1"/>
  <c r="B9" i="52"/>
  <c r="D25" i="52" l="1"/>
  <c r="E24" i="51" s="1"/>
  <c r="AE25" i="52"/>
  <c r="AC24" i="52"/>
  <c r="D39" i="52"/>
  <c r="E38" i="51" s="1"/>
  <c r="D48" i="52"/>
  <c r="E47" i="51" s="1"/>
  <c r="B8" i="52"/>
  <c r="AB56" i="52"/>
  <c r="D57" i="52"/>
  <c r="E56" i="51" s="1"/>
  <c r="D27" i="52"/>
  <c r="E26" i="51" s="1"/>
  <c r="D28" i="52"/>
  <c r="E27" i="51" s="1"/>
  <c r="AB27" i="52"/>
  <c r="AC26" i="52"/>
  <c r="AC27" i="52" s="1"/>
  <c r="P27" i="52" s="1"/>
  <c r="AK27" i="52" s="1"/>
  <c r="AE26" i="52"/>
  <c r="AE27" i="52" s="1"/>
  <c r="AB47" i="52"/>
  <c r="AB48" i="52" s="1"/>
  <c r="AB49" i="52" s="1"/>
  <c r="AC47" i="52"/>
  <c r="AC48" i="52" s="1"/>
  <c r="D43" i="52"/>
  <c r="E42" i="51" s="1"/>
  <c r="D20" i="52"/>
  <c r="E19" i="51" s="1"/>
  <c r="D21" i="52"/>
  <c r="E20" i="51" s="1"/>
  <c r="D30" i="52"/>
  <c r="E29" i="51" s="1"/>
  <c r="AC15" i="52"/>
  <c r="D16" i="52"/>
  <c r="E15" i="51" s="1"/>
  <c r="AE15" i="52"/>
  <c r="AE16" i="52" s="1"/>
  <c r="AE17" i="52" s="1"/>
  <c r="AC16" i="52"/>
  <c r="D15" i="52"/>
  <c r="E14" i="51" s="1"/>
  <c r="AB15" i="52"/>
  <c r="AB30" i="52"/>
  <c r="AB31" i="52" s="1"/>
  <c r="D38" i="52"/>
  <c r="E37" i="51" s="1"/>
  <c r="AC35" i="52"/>
  <c r="AC36" i="52" s="1"/>
  <c r="AE38" i="52"/>
  <c r="S38" i="52" s="1"/>
  <c r="AN38" i="52" s="1"/>
  <c r="D35" i="52"/>
  <c r="E34" i="51" s="1"/>
  <c r="AC37" i="52"/>
  <c r="D36" i="52"/>
  <c r="E35" i="51" s="1"/>
  <c r="AB36" i="52"/>
  <c r="AB37" i="52" s="1"/>
  <c r="AB38" i="52" s="1"/>
  <c r="P38" i="52" s="1"/>
  <c r="AK38" i="52" s="1"/>
  <c r="AB32" i="52"/>
  <c r="AB33" i="52" s="1"/>
  <c r="AB34" i="52" s="1"/>
  <c r="AB35" i="52" s="1"/>
  <c r="AB23" i="52"/>
  <c r="AB24" i="52" s="1"/>
  <c r="P24" i="52" s="1"/>
  <c r="AK24" i="52" s="1"/>
  <c r="D22" i="52"/>
  <c r="E21" i="51" s="1"/>
  <c r="AC50" i="52"/>
  <c r="AC51" i="52" s="1"/>
  <c r="D51" i="52"/>
  <c r="E50" i="51" s="1"/>
  <c r="AE50" i="52"/>
  <c r="S50" i="52" s="1"/>
  <c r="AN50" i="52" s="1"/>
  <c r="D58" i="52"/>
  <c r="E57" i="51" s="1"/>
  <c r="D50" i="52"/>
  <c r="E49" i="51" s="1"/>
  <c r="D29" i="52"/>
  <c r="E28" i="51" s="1"/>
  <c r="D32" i="52"/>
  <c r="E31" i="51" s="1"/>
  <c r="D31" i="52"/>
  <c r="E30" i="51" s="1"/>
  <c r="AB45" i="52"/>
  <c r="AB46" i="52" s="1"/>
  <c r="P46" i="52" s="1"/>
  <c r="AK46" i="52" s="1"/>
  <c r="D44" i="52"/>
  <c r="E43" i="51" s="1"/>
  <c r="AC41" i="52"/>
  <c r="D42" i="52"/>
  <c r="E41" i="51" s="1"/>
  <c r="AB40" i="52"/>
  <c r="AB41" i="52" s="1"/>
  <c r="AB28" i="52"/>
  <c r="AB29" i="52" s="1"/>
  <c r="AB16" i="52"/>
  <c r="AB17" i="52" s="1"/>
  <c r="AB18" i="52" s="1"/>
  <c r="AB19" i="52" s="1"/>
  <c r="AB20" i="52" s="1"/>
  <c r="AB21" i="52" s="1"/>
  <c r="AB22" i="52" s="1"/>
  <c r="AC17" i="52"/>
  <c r="AC18" i="52" s="1"/>
  <c r="AC19" i="52" s="1"/>
  <c r="AC20" i="52" s="1"/>
  <c r="AC21" i="52" s="1"/>
  <c r="AC22" i="52" s="1"/>
  <c r="AC23" i="52" s="1"/>
  <c r="AE56" i="52"/>
  <c r="D19" i="52"/>
  <c r="E18" i="51" s="1"/>
  <c r="AC42" i="52"/>
  <c r="D18" i="52"/>
  <c r="E17" i="51" s="1"/>
  <c r="D17" i="52"/>
  <c r="E16" i="51" s="1"/>
  <c r="P39" i="52"/>
  <c r="AK39" i="52" s="1"/>
  <c r="AE18" i="52"/>
  <c r="AE19" i="52" s="1"/>
  <c r="AE20" i="52" s="1"/>
  <c r="AE21" i="52" s="1"/>
  <c r="AE22" i="52" s="1"/>
  <c r="AE23" i="52" s="1"/>
  <c r="AE24" i="52" s="1"/>
  <c r="C27" i="52"/>
  <c r="C22" i="52"/>
  <c r="C34" i="52"/>
  <c r="C35" i="52"/>
  <c r="C24" i="52"/>
  <c r="C15" i="52"/>
  <c r="C30" i="52"/>
  <c r="C29" i="52"/>
  <c r="C16" i="52"/>
  <c r="C31" i="52"/>
  <c r="C25" i="52"/>
  <c r="C33" i="52"/>
  <c r="C14" i="52"/>
  <c r="C28" i="52"/>
  <c r="C37" i="52"/>
  <c r="C18" i="52"/>
  <c r="C23" i="52"/>
  <c r="C21" i="52"/>
  <c r="C36" i="52"/>
  <c r="C17" i="52"/>
  <c r="C20" i="52"/>
  <c r="C26" i="52"/>
  <c r="C32" i="52"/>
  <c r="C19" i="52"/>
  <c r="C43" i="52"/>
  <c r="C50" i="52"/>
  <c r="C45" i="52"/>
  <c r="C47" i="52"/>
  <c r="C53" i="52"/>
  <c r="C51" i="52"/>
  <c r="C40" i="52"/>
  <c r="C38" i="52"/>
  <c r="C55" i="52"/>
  <c r="C44" i="52"/>
  <c r="C46" i="52"/>
  <c r="J67" i="52"/>
  <c r="P67" i="52"/>
  <c r="C48" i="52"/>
  <c r="C54" i="52"/>
  <c r="I67" i="52"/>
  <c r="C49" i="52"/>
  <c r="C52" i="52"/>
  <c r="C58" i="52"/>
  <c r="A67" i="52"/>
  <c r="C57" i="52"/>
  <c r="C56" i="52"/>
  <c r="B67" i="52"/>
  <c r="C67" i="52"/>
  <c r="C39" i="52"/>
  <c r="C42" i="52"/>
  <c r="C41" i="52"/>
  <c r="L67" i="52"/>
  <c r="H67" i="52"/>
  <c r="G67" i="52"/>
  <c r="S67" i="52"/>
  <c r="R67" i="52"/>
  <c r="O67" i="52"/>
  <c r="N67" i="52"/>
  <c r="M67" i="52"/>
  <c r="Q67" i="52"/>
  <c r="P26" i="52"/>
  <c r="AK26" i="52" s="1"/>
  <c r="P54" i="52"/>
  <c r="AK54" i="52" s="1"/>
  <c r="AC55" i="52"/>
  <c r="AB57" i="52"/>
  <c r="I19" i="52"/>
  <c r="AC52" i="52" l="1"/>
  <c r="AC28" i="52"/>
  <c r="AC29" i="52" s="1"/>
  <c r="AC30" i="52" s="1"/>
  <c r="P30" i="52" s="1"/>
  <c r="AK30" i="52" s="1"/>
  <c r="S27" i="52"/>
  <c r="AN27" i="52" s="1"/>
  <c r="AE28" i="52"/>
  <c r="AE29" i="52" s="1"/>
  <c r="S29" i="52" s="1"/>
  <c r="AN29" i="52" s="1"/>
  <c r="P48" i="52"/>
  <c r="AK48" i="52" s="1"/>
  <c r="P47" i="52"/>
  <c r="AK47" i="52" s="1"/>
  <c r="P22" i="52"/>
  <c r="AK22" i="52" s="1"/>
  <c r="AE51" i="52"/>
  <c r="S51" i="52" s="1"/>
  <c r="AN51" i="52" s="1"/>
  <c r="P37" i="52"/>
  <c r="AK37" i="52" s="1"/>
  <c r="AB25" i="52"/>
  <c r="P25" i="52" s="1"/>
  <c r="AK25" i="52" s="1"/>
  <c r="P23" i="52"/>
  <c r="AK23" i="52" s="1"/>
  <c r="P35" i="52"/>
  <c r="AK35" i="52" s="1"/>
  <c r="P40" i="52"/>
  <c r="AK40" i="52" s="1"/>
  <c r="AE39" i="52"/>
  <c r="AE40" i="52" s="1"/>
  <c r="S40" i="52" s="1"/>
  <c r="AN40" i="52" s="1"/>
  <c r="P36" i="52"/>
  <c r="AK36" i="52" s="1"/>
  <c r="E50" i="52"/>
  <c r="G50" i="52" s="1"/>
  <c r="AB58" i="52"/>
  <c r="AB42" i="52"/>
  <c r="AB43" i="52" s="1"/>
  <c r="AB44" i="52" s="1"/>
  <c r="P41" i="52"/>
  <c r="AK41" i="52" s="1"/>
  <c r="S56" i="52"/>
  <c r="AN56" i="52" s="1"/>
  <c r="AE57" i="52"/>
  <c r="P55" i="52"/>
  <c r="AK55" i="52" s="1"/>
  <c r="AC56" i="52"/>
  <c r="AC43" i="52"/>
  <c r="E45" i="52"/>
  <c r="F45" i="52" s="1"/>
  <c r="G44" i="51" s="1"/>
  <c r="E30" i="52"/>
  <c r="F29" i="51" s="1"/>
  <c r="E21" i="52"/>
  <c r="G21" i="52" s="1"/>
  <c r="T21" i="52" s="1"/>
  <c r="E15" i="52"/>
  <c r="F15" i="52" s="1"/>
  <c r="G14" i="51" s="1"/>
  <c r="E28" i="52"/>
  <c r="F27" i="51" s="1"/>
  <c r="P21" i="52"/>
  <c r="AK21" i="52" s="1"/>
  <c r="P19" i="52"/>
  <c r="AK19" i="52" s="1"/>
  <c r="P20" i="52"/>
  <c r="AK20" i="52" s="1"/>
  <c r="AE41" i="52"/>
  <c r="E38" i="52"/>
  <c r="F37" i="51" s="1"/>
  <c r="E43" i="52"/>
  <c r="F42" i="51" s="1"/>
  <c r="E19" i="52"/>
  <c r="F19" i="52" s="1"/>
  <c r="G18" i="51" s="1"/>
  <c r="E22" i="52"/>
  <c r="G22" i="52" s="1"/>
  <c r="E53" i="52"/>
  <c r="H53" i="52" s="1"/>
  <c r="E44" i="52"/>
  <c r="H44" i="52" s="1"/>
  <c r="E14" i="52"/>
  <c r="F13" i="51" s="1"/>
  <c r="E18" i="52"/>
  <c r="F18" i="52" s="1"/>
  <c r="G17" i="51" s="1"/>
  <c r="E40" i="52"/>
  <c r="F39" i="51" s="1"/>
  <c r="E54" i="52"/>
  <c r="G54" i="52" s="1"/>
  <c r="T54" i="52" s="1"/>
  <c r="Y54" i="52" s="1"/>
  <c r="E49" i="52"/>
  <c r="H49" i="52" s="1"/>
  <c r="E26" i="52"/>
  <c r="F25" i="51" s="1"/>
  <c r="E36" i="52"/>
  <c r="F35" i="51" s="1"/>
  <c r="E17" i="52"/>
  <c r="F16" i="51" s="1"/>
  <c r="E39" i="52"/>
  <c r="G39" i="52" s="1"/>
  <c r="T39" i="52" s="1"/>
  <c r="Y39" i="52" s="1"/>
  <c r="E33" i="52"/>
  <c r="F33" i="52" s="1"/>
  <c r="G32" i="51" s="1"/>
  <c r="E42" i="52"/>
  <c r="G42" i="52" s="1"/>
  <c r="T42" i="52" s="1"/>
  <c r="Y42" i="52" s="1"/>
  <c r="E31" i="52"/>
  <c r="F30" i="51" s="1"/>
  <c r="E48" i="52"/>
  <c r="H48" i="52" s="1"/>
  <c r="E46" i="52"/>
  <c r="H46" i="52" s="1"/>
  <c r="E47" i="52"/>
  <c r="F47" i="52" s="1"/>
  <c r="G46" i="51" s="1"/>
  <c r="E25" i="52"/>
  <c r="G25" i="52" s="1"/>
  <c r="E24" i="52"/>
  <c r="G24" i="52" s="1"/>
  <c r="E55" i="52"/>
  <c r="H55" i="52" s="1"/>
  <c r="E58" i="52"/>
  <c r="G58" i="52" s="1"/>
  <c r="E35" i="52"/>
  <c r="G35" i="52" s="1"/>
  <c r="T35" i="52" s="1"/>
  <c r="Y35" i="52" s="1"/>
  <c r="E29" i="52"/>
  <c r="F28" i="51" s="1"/>
  <c r="E51" i="52"/>
  <c r="G51" i="52" s="1"/>
  <c r="T51" i="52" s="1"/>
  <c r="E41" i="52"/>
  <c r="F40" i="51" s="1"/>
  <c r="E57" i="52"/>
  <c r="F56" i="51" s="1"/>
  <c r="E56" i="52"/>
  <c r="H56" i="52" s="1"/>
  <c r="E32" i="52"/>
  <c r="F32" i="52" s="1"/>
  <c r="G31" i="51" s="1"/>
  <c r="E34" i="52"/>
  <c r="H34" i="52" s="1"/>
  <c r="E37" i="52"/>
  <c r="H37" i="52" s="1"/>
  <c r="E16" i="52"/>
  <c r="F16" i="52" s="1"/>
  <c r="G15" i="51" s="1"/>
  <c r="E23" i="52"/>
  <c r="G23" i="52" s="1"/>
  <c r="E52" i="52"/>
  <c r="F51" i="51" s="1"/>
  <c r="E20" i="52"/>
  <c r="H20" i="52" s="1"/>
  <c r="E27" i="52"/>
  <c r="H27" i="52" s="1"/>
  <c r="D19" i="51"/>
  <c r="Z20" i="52"/>
  <c r="AA20" i="52"/>
  <c r="AA19" i="52"/>
  <c r="Z32" i="52"/>
  <c r="AA32" i="52"/>
  <c r="D31" i="51"/>
  <c r="AA18" i="52"/>
  <c r="D17" i="51"/>
  <c r="Z18" i="52"/>
  <c r="Z33" i="52"/>
  <c r="D32" i="51"/>
  <c r="AA33" i="52"/>
  <c r="D20" i="51"/>
  <c r="AA21" i="52"/>
  <c r="Z21" i="52"/>
  <c r="AA17" i="52"/>
  <c r="D16" i="51"/>
  <c r="Z17" i="52"/>
  <c r="AA35" i="52"/>
  <c r="Z35" i="52"/>
  <c r="D34" i="51"/>
  <c r="Z30" i="52"/>
  <c r="AA30" i="52"/>
  <c r="D29" i="51"/>
  <c r="AA26" i="52"/>
  <c r="D25" i="51"/>
  <c r="Z26" i="52"/>
  <c r="AA14" i="52"/>
  <c r="Z14" i="52"/>
  <c r="D13" i="51"/>
  <c r="Z19" i="52"/>
  <c r="Z25" i="52"/>
  <c r="D24" i="51"/>
  <c r="AA25" i="52"/>
  <c r="Z15" i="52"/>
  <c r="AA15" i="52"/>
  <c r="D14" i="51"/>
  <c r="AA34" i="52"/>
  <c r="Z34" i="52"/>
  <c r="D33" i="51"/>
  <c r="D27" i="51"/>
  <c r="Z28" i="52"/>
  <c r="AA28" i="52"/>
  <c r="AA29" i="52"/>
  <c r="Z29" i="52"/>
  <c r="D28" i="51"/>
  <c r="Z31" i="52"/>
  <c r="AA31" i="52"/>
  <c r="D30" i="51"/>
  <c r="AA24" i="52"/>
  <c r="D23" i="51"/>
  <c r="Z24" i="52"/>
  <c r="D21" i="51"/>
  <c r="Z22" i="52"/>
  <c r="AA22" i="52"/>
  <c r="Z23" i="52"/>
  <c r="AA23" i="52"/>
  <c r="D22" i="51"/>
  <c r="D18" i="51"/>
  <c r="AA36" i="52"/>
  <c r="D35" i="51"/>
  <c r="Z36" i="52"/>
  <c r="Z37" i="52"/>
  <c r="AA37" i="52"/>
  <c r="D36" i="51"/>
  <c r="Z16" i="52"/>
  <c r="D15" i="51"/>
  <c r="AA16" i="52"/>
  <c r="AA27" i="52"/>
  <c r="D26" i="51"/>
  <c r="Z27" i="52"/>
  <c r="D47" i="51"/>
  <c r="Z48" i="52"/>
  <c r="AA48" i="52"/>
  <c r="AA44" i="52"/>
  <c r="D43" i="51"/>
  <c r="Z44" i="52"/>
  <c r="Z53" i="52"/>
  <c r="D52" i="51"/>
  <c r="AA53" i="52"/>
  <c r="AA58" i="52"/>
  <c r="D57" i="51"/>
  <c r="Z58" i="52"/>
  <c r="D54" i="51"/>
  <c r="AA55" i="52"/>
  <c r="Z55" i="52"/>
  <c r="Z47" i="52"/>
  <c r="AA47" i="52"/>
  <c r="D46" i="51"/>
  <c r="AB50" i="52"/>
  <c r="P49" i="52"/>
  <c r="AK49" i="52" s="1"/>
  <c r="D40" i="51"/>
  <c r="Z41" i="52"/>
  <c r="AA41" i="52"/>
  <c r="AA56" i="52"/>
  <c r="Z56" i="52"/>
  <c r="D55" i="51"/>
  <c r="Z52" i="52"/>
  <c r="D51" i="51"/>
  <c r="AA52" i="52"/>
  <c r="AA46" i="52"/>
  <c r="D45" i="51"/>
  <c r="Z46" i="52"/>
  <c r="D41" i="51"/>
  <c r="Z42" i="52"/>
  <c r="AA42" i="52"/>
  <c r="D56" i="51"/>
  <c r="Z57" i="52"/>
  <c r="AA57" i="52"/>
  <c r="Z49" i="52"/>
  <c r="AA49" i="52"/>
  <c r="D48" i="51"/>
  <c r="Z38" i="52"/>
  <c r="AA38" i="52"/>
  <c r="D37" i="51"/>
  <c r="D53" i="51"/>
  <c r="Z54" i="52"/>
  <c r="AA54" i="52"/>
  <c r="D38" i="51"/>
  <c r="Z39" i="52"/>
  <c r="AA39" i="52"/>
  <c r="D39" i="51"/>
  <c r="AA40" i="52"/>
  <c r="Z40" i="52"/>
  <c r="D44" i="51"/>
  <c r="Z45" i="52"/>
  <c r="AA45" i="52"/>
  <c r="D50" i="51"/>
  <c r="Z51" i="52"/>
  <c r="AA51" i="52"/>
  <c r="Z50" i="52"/>
  <c r="D49" i="51"/>
  <c r="AA50" i="52"/>
  <c r="D42" i="51"/>
  <c r="AA43" i="52"/>
  <c r="Z43" i="52"/>
  <c r="P56" i="52" l="1"/>
  <c r="AK56" i="52" s="1"/>
  <c r="AC57" i="52"/>
  <c r="P50" i="52"/>
  <c r="AK50" i="52" s="1"/>
  <c r="AB51" i="52"/>
  <c r="S28" i="52"/>
  <c r="AN28" i="52" s="1"/>
  <c r="AE30" i="52"/>
  <c r="S30" i="52" s="1"/>
  <c r="AN30" i="52" s="1"/>
  <c r="AC31" i="52"/>
  <c r="AC32" i="52" s="1"/>
  <c r="AC33" i="52" s="1"/>
  <c r="P33" i="52" s="1"/>
  <c r="AK33" i="52" s="1"/>
  <c r="P28" i="52"/>
  <c r="AK28" i="52" s="1"/>
  <c r="P29" i="52"/>
  <c r="AK29" i="52" s="1"/>
  <c r="AE52" i="52"/>
  <c r="AE31" i="52"/>
  <c r="S39" i="52"/>
  <c r="AN39" i="52" s="1"/>
  <c r="H50" i="52"/>
  <c r="I49" i="51" s="1"/>
  <c r="F42" i="52"/>
  <c r="G41" i="51" s="1"/>
  <c r="F50" i="52"/>
  <c r="G49" i="51" s="1"/>
  <c r="F49" i="51"/>
  <c r="B5" i="52"/>
  <c r="F54" i="52"/>
  <c r="G53" i="51" s="1"/>
  <c r="G46" i="52"/>
  <c r="T46" i="52" s="1"/>
  <c r="Y46" i="52" s="1"/>
  <c r="P42" i="52"/>
  <c r="AK42" i="52" s="1"/>
  <c r="F41" i="51"/>
  <c r="G40" i="52"/>
  <c r="T40" i="52" s="1"/>
  <c r="Y40" i="52" s="1"/>
  <c r="H38" i="52"/>
  <c r="U38" i="52" s="1"/>
  <c r="G38" i="52"/>
  <c r="T38" i="52" s="1"/>
  <c r="W38" i="52" s="1"/>
  <c r="H45" i="52"/>
  <c r="U45" i="52" s="1"/>
  <c r="H42" i="52"/>
  <c r="L42" i="52" s="1"/>
  <c r="AG42" i="52" s="1"/>
  <c r="F38" i="52"/>
  <c r="G37" i="51" s="1"/>
  <c r="F57" i="52"/>
  <c r="G56" i="51" s="1"/>
  <c r="F20" i="51"/>
  <c r="P43" i="52"/>
  <c r="AK43" i="52" s="1"/>
  <c r="AC44" i="52"/>
  <c r="G30" i="52"/>
  <c r="T30" i="52" s="1"/>
  <c r="F44" i="51"/>
  <c r="F44" i="52"/>
  <c r="G43" i="51" s="1"/>
  <c r="H26" i="52"/>
  <c r="U26" i="52" s="1"/>
  <c r="H18" i="52"/>
  <c r="F21" i="51"/>
  <c r="S41" i="52"/>
  <c r="AN41" i="52" s="1"/>
  <c r="AE42" i="52"/>
  <c r="H30" i="52"/>
  <c r="F30" i="52"/>
  <c r="G29" i="51" s="1"/>
  <c r="F21" i="52"/>
  <c r="G20" i="51" s="1"/>
  <c r="F17" i="51"/>
  <c r="H21" i="52"/>
  <c r="U21" i="52" s="1"/>
  <c r="F51" i="52"/>
  <c r="G50" i="51" s="1"/>
  <c r="F32" i="51"/>
  <c r="AE58" i="52"/>
  <c r="S58" i="52" s="1"/>
  <c r="AN58" i="52" s="1"/>
  <c r="S57" i="52"/>
  <c r="AN57" i="52" s="1"/>
  <c r="F54" i="51"/>
  <c r="F56" i="52"/>
  <c r="G55" i="51" s="1"/>
  <c r="F20" i="52"/>
  <c r="G19" i="51" s="1"/>
  <c r="H57" i="52"/>
  <c r="U57" i="52" s="1"/>
  <c r="H28" i="52"/>
  <c r="U28" i="52" s="1"/>
  <c r="G57" i="52"/>
  <c r="T57" i="52" s="1"/>
  <c r="H58" i="52"/>
  <c r="L58" i="52" s="1"/>
  <c r="AG58" i="52" s="1"/>
  <c r="F28" i="52"/>
  <c r="G27" i="51" s="1"/>
  <c r="H54" i="52"/>
  <c r="L54" i="52" s="1"/>
  <c r="AG54" i="52" s="1"/>
  <c r="G47" i="52"/>
  <c r="T47" i="52" s="1"/>
  <c r="F50" i="51"/>
  <c r="G31" i="52"/>
  <c r="T31" i="52" s="1"/>
  <c r="Y31" i="52" s="1"/>
  <c r="H31" i="52"/>
  <c r="U31" i="52" s="1"/>
  <c r="H15" i="52"/>
  <c r="I14" i="51" s="1"/>
  <c r="G18" i="52"/>
  <c r="H17" i="51" s="1"/>
  <c r="H43" i="52"/>
  <c r="U43" i="52" s="1"/>
  <c r="F53" i="51"/>
  <c r="G19" i="52"/>
  <c r="T19" i="52" s="1"/>
  <c r="Y19" i="52" s="1"/>
  <c r="G28" i="52"/>
  <c r="T28" i="52" s="1"/>
  <c r="W28" i="52" s="1"/>
  <c r="H19" i="52"/>
  <c r="U19" i="52" s="1"/>
  <c r="F58" i="52"/>
  <c r="G57" i="51" s="1"/>
  <c r="G49" i="52"/>
  <c r="T49" i="52" s="1"/>
  <c r="Y49" i="52" s="1"/>
  <c r="G56" i="52"/>
  <c r="T56" i="52" s="1"/>
  <c r="G48" i="52"/>
  <c r="T48" i="52" s="1"/>
  <c r="G36" i="52"/>
  <c r="T36" i="52" s="1"/>
  <c r="F36" i="52"/>
  <c r="G35" i="51" s="1"/>
  <c r="F18" i="51"/>
  <c r="G43" i="52"/>
  <c r="T43" i="52" s="1"/>
  <c r="G45" i="52"/>
  <c r="T45" i="52" s="1"/>
  <c r="F43" i="52"/>
  <c r="G42" i="51" s="1"/>
  <c r="F46" i="51"/>
  <c r="F49" i="52"/>
  <c r="G48" i="51" s="1"/>
  <c r="G55" i="52"/>
  <c r="T55" i="52" s="1"/>
  <c r="Y55" i="52" s="1"/>
  <c r="F57" i="51"/>
  <c r="F48" i="52"/>
  <c r="G47" i="51" s="1"/>
  <c r="F48" i="51"/>
  <c r="G53" i="52"/>
  <c r="T53" i="52" s="1"/>
  <c r="Y53" i="52" s="1"/>
  <c r="F53" i="52"/>
  <c r="G52" i="51" s="1"/>
  <c r="F14" i="51"/>
  <c r="F33" i="51"/>
  <c r="G15" i="52"/>
  <c r="T15" i="52" s="1"/>
  <c r="F27" i="52"/>
  <c r="G26" i="51" s="1"/>
  <c r="F31" i="52"/>
  <c r="G30" i="51" s="1"/>
  <c r="H51" i="52"/>
  <c r="U51" i="52" s="1"/>
  <c r="G33" i="52"/>
  <c r="T33" i="52" s="1"/>
  <c r="H23" i="52"/>
  <c r="L23" i="52" s="1"/>
  <c r="AG23" i="52" s="1"/>
  <c r="F23" i="52"/>
  <c r="G22" i="51" s="1"/>
  <c r="G27" i="52"/>
  <c r="T27" i="52" s="1"/>
  <c r="H25" i="52"/>
  <c r="L25" i="52" s="1"/>
  <c r="AG25" i="52" s="1"/>
  <c r="H33" i="52"/>
  <c r="I32" i="51" s="1"/>
  <c r="G32" i="52"/>
  <c r="T32" i="52" s="1"/>
  <c r="F22" i="51"/>
  <c r="G44" i="52"/>
  <c r="T44" i="52" s="1"/>
  <c r="Y44" i="52" s="1"/>
  <c r="H24" i="52"/>
  <c r="I23" i="51" s="1"/>
  <c r="H32" i="52"/>
  <c r="I31" i="51" s="1"/>
  <c r="F24" i="51"/>
  <c r="F43" i="51"/>
  <c r="F25" i="52"/>
  <c r="G24" i="51" s="1"/>
  <c r="F19" i="51"/>
  <c r="H17" i="52"/>
  <c r="U17" i="52" s="1"/>
  <c r="H22" i="52"/>
  <c r="U22" i="52" s="1"/>
  <c r="F31" i="51"/>
  <c r="G20" i="52"/>
  <c r="T20" i="52" s="1"/>
  <c r="F22" i="52"/>
  <c r="G21" i="51" s="1"/>
  <c r="H29" i="52"/>
  <c r="H36" i="52"/>
  <c r="I35" i="51" s="1"/>
  <c r="G14" i="52"/>
  <c r="T14" i="52" s="1"/>
  <c r="W14" i="52" s="1"/>
  <c r="F34" i="52"/>
  <c r="G33" i="51" s="1"/>
  <c r="H35" i="52"/>
  <c r="I34" i="51" s="1"/>
  <c r="F52" i="51"/>
  <c r="G29" i="52"/>
  <c r="T29" i="52" s="1"/>
  <c r="Y29" i="52" s="1"/>
  <c r="F46" i="52"/>
  <c r="G45" i="51" s="1"/>
  <c r="G34" i="52"/>
  <c r="L34" i="52" s="1"/>
  <c r="AG34" i="52" s="1"/>
  <c r="G26" i="52"/>
  <c r="H25" i="51" s="1"/>
  <c r="H14" i="52"/>
  <c r="I13" i="51" s="1"/>
  <c r="F35" i="52"/>
  <c r="G34" i="51" s="1"/>
  <c r="H47" i="52"/>
  <c r="I46" i="51" s="1"/>
  <c r="F45" i="51"/>
  <c r="F34" i="51"/>
  <c r="F26" i="52"/>
  <c r="G25" i="51" s="1"/>
  <c r="F38" i="51"/>
  <c r="F29" i="52"/>
  <c r="G28" i="51" s="1"/>
  <c r="F39" i="52"/>
  <c r="G38" i="51" s="1"/>
  <c r="G16" i="52"/>
  <c r="T16" i="52" s="1"/>
  <c r="F23" i="51"/>
  <c r="F55" i="51"/>
  <c r="H40" i="52"/>
  <c r="I39" i="51" s="1"/>
  <c r="F55" i="52"/>
  <c r="G54" i="51" s="1"/>
  <c r="F15" i="51"/>
  <c r="F24" i="52"/>
  <c r="G23" i="51" s="1"/>
  <c r="G17" i="52"/>
  <c r="H16" i="51" s="1"/>
  <c r="H39" i="52"/>
  <c r="U39" i="52" s="1"/>
  <c r="G37" i="52"/>
  <c r="T37" i="52" s="1"/>
  <c r="Y37" i="52" s="1"/>
  <c r="F36" i="51"/>
  <c r="F47" i="51"/>
  <c r="F40" i="52"/>
  <c r="G39" i="51" s="1"/>
  <c r="F26" i="51"/>
  <c r="F37" i="52"/>
  <c r="G36" i="51" s="1"/>
  <c r="F17" i="52"/>
  <c r="G16" i="51" s="1"/>
  <c r="H16" i="52"/>
  <c r="G41" i="52"/>
  <c r="T41" i="52" s="1"/>
  <c r="Y41" i="52" s="1"/>
  <c r="H52" i="52"/>
  <c r="I51" i="51" s="1"/>
  <c r="H41" i="52"/>
  <c r="U41" i="52" s="1"/>
  <c r="G52" i="52"/>
  <c r="T52" i="52" s="1"/>
  <c r="F41" i="52"/>
  <c r="G40" i="51" s="1"/>
  <c r="F52" i="52"/>
  <c r="G51" i="51" s="1"/>
  <c r="O25" i="52"/>
  <c r="AJ25" i="52" s="1"/>
  <c r="O30" i="52"/>
  <c r="AJ30" i="52" s="1"/>
  <c r="W35" i="52"/>
  <c r="O27" i="52"/>
  <c r="AJ27" i="52" s="1"/>
  <c r="O22" i="52"/>
  <c r="AJ22" i="52" s="1"/>
  <c r="U37" i="52"/>
  <c r="I36" i="51"/>
  <c r="O23" i="52"/>
  <c r="AJ23" i="52" s="1"/>
  <c r="O32" i="52"/>
  <c r="AJ32" i="52" s="1"/>
  <c r="T25" i="52"/>
  <c r="H24" i="51"/>
  <c r="H20" i="51"/>
  <c r="Y21" i="52"/>
  <c r="O26" i="52"/>
  <c r="AJ26" i="52" s="1"/>
  <c r="O37" i="52"/>
  <c r="AJ37" i="52" s="1"/>
  <c r="O34" i="52"/>
  <c r="AJ34" i="52" s="1"/>
  <c r="U34" i="52"/>
  <c r="I33" i="51"/>
  <c r="U27" i="52"/>
  <c r="I26" i="51"/>
  <c r="H34" i="51"/>
  <c r="O29" i="52"/>
  <c r="AJ29" i="52" s="1"/>
  <c r="O24" i="52"/>
  <c r="AJ24" i="52" s="1"/>
  <c r="O35" i="52"/>
  <c r="AJ35" i="52" s="1"/>
  <c r="O31" i="52"/>
  <c r="AJ31" i="52" s="1"/>
  <c r="H21" i="51"/>
  <c r="T24" i="52"/>
  <c r="H23" i="51"/>
  <c r="O36" i="52"/>
  <c r="AJ36" i="52" s="1"/>
  <c r="T22" i="52"/>
  <c r="O33" i="52"/>
  <c r="AJ33" i="52" s="1"/>
  <c r="H22" i="51"/>
  <c r="I19" i="51"/>
  <c r="U20" i="52"/>
  <c r="O28" i="52"/>
  <c r="AJ28" i="52" s="1"/>
  <c r="T23" i="52"/>
  <c r="O51" i="52"/>
  <c r="AJ51" i="52" s="1"/>
  <c r="O58" i="52"/>
  <c r="AJ58" i="52" s="1"/>
  <c r="W39" i="52"/>
  <c r="O48" i="52"/>
  <c r="AJ48" i="52" s="1"/>
  <c r="H49" i="51"/>
  <c r="H57" i="51"/>
  <c r="U49" i="52"/>
  <c r="I48" i="51"/>
  <c r="H41" i="51"/>
  <c r="U46" i="52"/>
  <c r="I45" i="51"/>
  <c r="O49" i="52"/>
  <c r="AJ49" i="52" s="1"/>
  <c r="O55" i="52"/>
  <c r="AJ55" i="52" s="1"/>
  <c r="U55" i="52"/>
  <c r="I54" i="51"/>
  <c r="U44" i="52"/>
  <c r="I43" i="51"/>
  <c r="H53" i="51"/>
  <c r="U48" i="52"/>
  <c r="I47" i="51"/>
  <c r="O56" i="52"/>
  <c r="AJ56" i="52" s="1"/>
  <c r="O57" i="52"/>
  <c r="AJ57" i="52" s="1"/>
  <c r="I55" i="51"/>
  <c r="U56" i="52"/>
  <c r="T50" i="52"/>
  <c r="H50" i="51"/>
  <c r="O47" i="52"/>
  <c r="AJ47" i="52" s="1"/>
  <c r="O54" i="52"/>
  <c r="AJ54" i="52" s="1"/>
  <c r="O50" i="52"/>
  <c r="AJ50" i="52" s="1"/>
  <c r="H38" i="51"/>
  <c r="O53" i="52"/>
  <c r="AJ53" i="52" s="1"/>
  <c r="O52" i="52"/>
  <c r="AJ52" i="52" s="1"/>
  <c r="O45" i="52"/>
  <c r="AJ45" i="52" s="1"/>
  <c r="O44" i="52"/>
  <c r="AJ44" i="52" s="1"/>
  <c r="O46" i="52"/>
  <c r="AJ46" i="52" s="1"/>
  <c r="O41" i="52"/>
  <c r="AJ41" i="52" s="1"/>
  <c r="O39" i="52"/>
  <c r="AJ39" i="52" s="1"/>
  <c r="O38" i="52"/>
  <c r="AJ38" i="52" s="1"/>
  <c r="O43" i="52"/>
  <c r="AJ43" i="52" s="1"/>
  <c r="O40" i="52"/>
  <c r="AJ40" i="52" s="1"/>
  <c r="O42" i="52"/>
  <c r="AJ42" i="52" s="1"/>
  <c r="T58" i="52"/>
  <c r="U53" i="52"/>
  <c r="I52" i="51"/>
  <c r="AC58" i="52" l="1"/>
  <c r="P58" i="52" s="1"/>
  <c r="AK58" i="52" s="1"/>
  <c r="P57" i="52"/>
  <c r="AK57" i="52" s="1"/>
  <c r="AB52" i="52"/>
  <c r="P51" i="52"/>
  <c r="AK51" i="52" s="1"/>
  <c r="S52" i="52"/>
  <c r="AN52" i="52" s="1"/>
  <c r="AE53" i="52"/>
  <c r="P32" i="52"/>
  <c r="AK32" i="52" s="1"/>
  <c r="AC34" i="52"/>
  <c r="P34" i="52" s="1"/>
  <c r="AK34" i="52" s="1"/>
  <c r="P31" i="52"/>
  <c r="AK31" i="52" s="1"/>
  <c r="Y32" i="52"/>
  <c r="Y33" i="52" s="1"/>
  <c r="AE32" i="52"/>
  <c r="S31" i="52"/>
  <c r="AN31" i="52" s="1"/>
  <c r="Y20" i="52"/>
  <c r="Y45" i="52"/>
  <c r="U50" i="52"/>
  <c r="I44" i="51"/>
  <c r="L50" i="52"/>
  <c r="AG50" i="52" s="1"/>
  <c r="L16" i="52"/>
  <c r="AG16" i="52" s="1"/>
  <c r="T18" i="52"/>
  <c r="Y18" i="52" s="1"/>
  <c r="L53" i="52"/>
  <c r="AG53" i="52" s="1"/>
  <c r="I57" i="51"/>
  <c r="L30" i="52"/>
  <c r="AG30" i="52" s="1"/>
  <c r="H37" i="51"/>
  <c r="Y38" i="52"/>
  <c r="H29" i="51"/>
  <c r="H45" i="51"/>
  <c r="L46" i="52"/>
  <c r="AG46" i="52" s="1"/>
  <c r="L38" i="52"/>
  <c r="AG38" i="52" s="1"/>
  <c r="I29" i="51"/>
  <c r="H28" i="51"/>
  <c r="U32" i="52"/>
  <c r="I40" i="51"/>
  <c r="Y56" i="52"/>
  <c r="Y57" i="52" s="1"/>
  <c r="Y58" i="52" s="1"/>
  <c r="L56" i="52"/>
  <c r="AG56" i="52" s="1"/>
  <c r="I41" i="51"/>
  <c r="H55" i="51"/>
  <c r="I37" i="51"/>
  <c r="U58" i="52"/>
  <c r="H19" i="51"/>
  <c r="U42" i="52"/>
  <c r="X42" i="52" s="1"/>
  <c r="M42" i="52" s="1"/>
  <c r="AH42" i="52" s="1"/>
  <c r="W40" i="52"/>
  <c r="I56" i="51"/>
  <c r="H39" i="51"/>
  <c r="L40" i="52"/>
  <c r="AG40" i="52" s="1"/>
  <c r="I25" i="51"/>
  <c r="U14" i="52"/>
  <c r="AD14" i="52" s="1"/>
  <c r="Y28" i="52"/>
  <c r="L18" i="52"/>
  <c r="AG18" i="52" s="1"/>
  <c r="I17" i="51"/>
  <c r="U18" i="52"/>
  <c r="X18" i="52" s="1"/>
  <c r="X19" i="52" s="1"/>
  <c r="L21" i="52"/>
  <c r="AG21" i="52" s="1"/>
  <c r="I20" i="51"/>
  <c r="AC45" i="52"/>
  <c r="P45" i="52" s="1"/>
  <c r="AK45" i="52" s="1"/>
  <c r="P44" i="52"/>
  <c r="AK44" i="52" s="1"/>
  <c r="S42" i="52"/>
  <c r="AN42" i="52" s="1"/>
  <c r="AE43" i="52"/>
  <c r="L24" i="52"/>
  <c r="AG24" i="52" s="1"/>
  <c r="U24" i="52"/>
  <c r="X24" i="52" s="1"/>
  <c r="L49" i="52"/>
  <c r="AG49" i="52" s="1"/>
  <c r="L57" i="52"/>
  <c r="AG57" i="52" s="1"/>
  <c r="U15" i="52"/>
  <c r="X15" i="52" s="1"/>
  <c r="L31" i="52"/>
  <c r="AG31" i="52" s="1"/>
  <c r="L28" i="52"/>
  <c r="AG28" i="52" s="1"/>
  <c r="U30" i="52"/>
  <c r="U23" i="52"/>
  <c r="V23" i="52" s="1"/>
  <c r="H48" i="51"/>
  <c r="H56" i="51"/>
  <c r="Y47" i="52"/>
  <c r="H46" i="51"/>
  <c r="L33" i="52"/>
  <c r="AG33" i="52" s="1"/>
  <c r="I27" i="51"/>
  <c r="I30" i="51"/>
  <c r="W19" i="52"/>
  <c r="W20" i="52" s="1"/>
  <c r="W21" i="52" s="1"/>
  <c r="U33" i="52"/>
  <c r="L44" i="52"/>
  <c r="AG44" i="52" s="1"/>
  <c r="L26" i="52"/>
  <c r="AG26" i="52" s="1"/>
  <c r="H44" i="51"/>
  <c r="H43" i="51"/>
  <c r="W29" i="52"/>
  <c r="I42" i="51"/>
  <c r="H27" i="51"/>
  <c r="U54" i="52"/>
  <c r="X54" i="52" s="1"/>
  <c r="M54" i="52" s="1"/>
  <c r="AH54" i="52" s="1"/>
  <c r="L55" i="52"/>
  <c r="AG55" i="52" s="1"/>
  <c r="H14" i="51"/>
  <c r="L43" i="52"/>
  <c r="AG43" i="52" s="1"/>
  <c r="T26" i="52"/>
  <c r="Y26" i="52" s="1"/>
  <c r="Y27" i="52" s="1"/>
  <c r="U36" i="52"/>
  <c r="U52" i="52"/>
  <c r="V52" i="52" s="1"/>
  <c r="I53" i="51"/>
  <c r="W31" i="52"/>
  <c r="W32" i="52" s="1"/>
  <c r="W33" i="52" s="1"/>
  <c r="H18" i="51"/>
  <c r="H42" i="51"/>
  <c r="H47" i="51"/>
  <c r="I24" i="51"/>
  <c r="I22" i="51"/>
  <c r="H30" i="51"/>
  <c r="I18" i="51"/>
  <c r="H52" i="51"/>
  <c r="U25" i="52"/>
  <c r="X25" i="52" s="1"/>
  <c r="X26" i="52" s="1"/>
  <c r="X27" i="52" s="1"/>
  <c r="X28" i="52" s="1"/>
  <c r="L22" i="52"/>
  <c r="AG22" i="52" s="1"/>
  <c r="H32" i="51"/>
  <c r="L19" i="52"/>
  <c r="AG19" i="52" s="1"/>
  <c r="W44" i="52"/>
  <c r="W45" i="52" s="1"/>
  <c r="W46" i="52" s="1"/>
  <c r="W47" i="52" s="1"/>
  <c r="W48" i="52" s="1"/>
  <c r="W49" i="52" s="1"/>
  <c r="T34" i="52"/>
  <c r="Y34" i="52" s="1"/>
  <c r="Y48" i="52"/>
  <c r="L36" i="52"/>
  <c r="AG36" i="52" s="1"/>
  <c r="L15" i="52"/>
  <c r="AG15" i="52" s="1"/>
  <c r="K15" i="52" s="1"/>
  <c r="C15" i="51" s="1"/>
  <c r="H35" i="51"/>
  <c r="U40" i="52"/>
  <c r="V40" i="52" s="1"/>
  <c r="L45" i="52"/>
  <c r="AG45" i="52" s="1"/>
  <c r="H54" i="51"/>
  <c r="L48" i="52"/>
  <c r="AG48" i="52" s="1"/>
  <c r="L20" i="52"/>
  <c r="AG20" i="52" s="1"/>
  <c r="H15" i="51"/>
  <c r="I16" i="51"/>
  <c r="L17" i="52"/>
  <c r="AG17" i="52" s="1"/>
  <c r="L51" i="52"/>
  <c r="AG51" i="52" s="1"/>
  <c r="L29" i="52"/>
  <c r="AG29" i="52" s="1"/>
  <c r="H13" i="51"/>
  <c r="L32" i="52"/>
  <c r="AG32" i="52" s="1"/>
  <c r="T17" i="52"/>
  <c r="Y17" i="52" s="1"/>
  <c r="L27" i="52"/>
  <c r="AG27" i="52" s="1"/>
  <c r="I50" i="51"/>
  <c r="L14" i="52"/>
  <c r="AG14" i="52" s="1"/>
  <c r="K14" i="52" s="1"/>
  <c r="C14" i="51" s="1"/>
  <c r="H31" i="51"/>
  <c r="H26" i="51"/>
  <c r="H40" i="51"/>
  <c r="L41" i="52"/>
  <c r="AG41" i="52" s="1"/>
  <c r="U47" i="52"/>
  <c r="I21" i="51"/>
  <c r="L47" i="52"/>
  <c r="AG47" i="52" s="1"/>
  <c r="L37" i="52"/>
  <c r="AG37" i="52" s="1"/>
  <c r="W41" i="52"/>
  <c r="W42" i="52" s="1"/>
  <c r="W43" i="52" s="1"/>
  <c r="L35" i="52"/>
  <c r="AG35" i="52" s="1"/>
  <c r="U35" i="52"/>
  <c r="I28" i="51"/>
  <c r="H33" i="51"/>
  <c r="U29" i="52"/>
  <c r="H51" i="51"/>
  <c r="I38" i="51"/>
  <c r="L39" i="52"/>
  <c r="AG39" i="52" s="1"/>
  <c r="H36" i="51"/>
  <c r="U16" i="52"/>
  <c r="L52" i="52"/>
  <c r="AG52" i="52" s="1"/>
  <c r="I15" i="51"/>
  <c r="Y30" i="52"/>
  <c r="W30" i="52"/>
  <c r="Y24" i="52"/>
  <c r="AD28" i="52"/>
  <c r="R28" i="52" s="1"/>
  <c r="AM28" i="52" s="1"/>
  <c r="W16" i="52"/>
  <c r="Y16" i="52"/>
  <c r="Y22" i="52"/>
  <c r="W22" i="52"/>
  <c r="W23" i="52" s="1"/>
  <c r="W24" i="52" s="1"/>
  <c r="Y25" i="52"/>
  <c r="W25" i="52"/>
  <c r="X17" i="52"/>
  <c r="Y23" i="52"/>
  <c r="Y36" i="52"/>
  <c r="W36" i="52"/>
  <c r="W37" i="52" s="1"/>
  <c r="AD27" i="52"/>
  <c r="W15" i="52"/>
  <c r="Y15" i="52"/>
  <c r="X41" i="52"/>
  <c r="M41" i="52" s="1"/>
  <c r="AH41" i="52" s="1"/>
  <c r="V41" i="52"/>
  <c r="X51" i="52"/>
  <c r="V51" i="52"/>
  <c r="X53" i="52"/>
  <c r="M53" i="52" s="1"/>
  <c r="AH53" i="52" s="1"/>
  <c r="V53" i="52"/>
  <c r="AD56" i="52"/>
  <c r="R56" i="52" s="1"/>
  <c r="AM56" i="52" s="1"/>
  <c r="X55" i="52"/>
  <c r="M55" i="52" s="1"/>
  <c r="AH55" i="52" s="1"/>
  <c r="V55" i="52"/>
  <c r="V56" i="52" s="1"/>
  <c r="AD55" i="52"/>
  <c r="R55" i="52" s="1"/>
  <c r="AM55" i="52" s="1"/>
  <c r="V48" i="52"/>
  <c r="X48" i="52"/>
  <c r="W50" i="52"/>
  <c r="W51" i="52" s="1"/>
  <c r="W52" i="52" s="1"/>
  <c r="W53" i="52" s="1"/>
  <c r="W54" i="52" s="1"/>
  <c r="W55" i="52" s="1"/>
  <c r="W56" i="52" s="1"/>
  <c r="W57" i="52" s="1"/>
  <c r="W58" i="52" s="1"/>
  <c r="Y50" i="52"/>
  <c r="Y51" i="52" s="1"/>
  <c r="Y52" i="52" s="1"/>
  <c r="Y43" i="52"/>
  <c r="X43" i="52"/>
  <c r="X44" i="52" s="1"/>
  <c r="V49" i="52"/>
  <c r="X49" i="52"/>
  <c r="M49" i="52" s="1"/>
  <c r="AH49" i="52" s="1"/>
  <c r="X45" i="52"/>
  <c r="V45" i="52"/>
  <c r="X46" i="52"/>
  <c r="M46" i="52" s="1"/>
  <c r="AH46" i="52" s="1"/>
  <c r="V46" i="52"/>
  <c r="X56" i="52" l="1"/>
  <c r="X57" i="52" s="1"/>
  <c r="M57" i="52" s="1"/>
  <c r="AH57" i="52" s="1"/>
  <c r="AB53" i="52"/>
  <c r="P53" i="52" s="1"/>
  <c r="AK53" i="52" s="1"/>
  <c r="P52" i="52"/>
  <c r="AK52" i="52" s="1"/>
  <c r="AE54" i="52"/>
  <c r="S54" i="52" s="1"/>
  <c r="AN54" i="52" s="1"/>
  <c r="S53" i="52"/>
  <c r="AN53" i="52" s="1"/>
  <c r="X58" i="52"/>
  <c r="M58" i="52" s="1"/>
  <c r="AH58" i="52" s="1"/>
  <c r="S32" i="52"/>
  <c r="AN32" i="52" s="1"/>
  <c r="AE33" i="52"/>
  <c r="M19" i="52"/>
  <c r="AH19" i="52" s="1"/>
  <c r="X20" i="52"/>
  <c r="X21" i="52" s="1"/>
  <c r="M21" i="52" s="1"/>
  <c r="AH21" i="52" s="1"/>
  <c r="V14" i="52"/>
  <c r="M45" i="52"/>
  <c r="AH45" i="52" s="1"/>
  <c r="W26" i="52"/>
  <c r="W27" i="52" s="1"/>
  <c r="V42" i="52"/>
  <c r="V43" i="52" s="1"/>
  <c r="V44" i="52" s="1"/>
  <c r="N44" i="52" s="1"/>
  <c r="AI44" i="52" s="1"/>
  <c r="V54" i="52"/>
  <c r="N54" i="52" s="1"/>
  <c r="AI54" i="52" s="1"/>
  <c r="AD15" i="52"/>
  <c r="AD16" i="52" s="1"/>
  <c r="AD17" i="52" s="1"/>
  <c r="AD18" i="52" s="1"/>
  <c r="AD19" i="52" s="1"/>
  <c r="AD20" i="52" s="1"/>
  <c r="AD21" i="52" s="1"/>
  <c r="AD22" i="52" s="1"/>
  <c r="AD23" i="52" s="1"/>
  <c r="AD24" i="52" s="1"/>
  <c r="AD25" i="52" s="1"/>
  <c r="AD26" i="52" s="1"/>
  <c r="V15" i="52"/>
  <c r="V16" i="52" s="1"/>
  <c r="V17" i="52" s="1"/>
  <c r="V24" i="52"/>
  <c r="N24" i="52" s="1"/>
  <c r="AI24" i="52" s="1"/>
  <c r="X23" i="52"/>
  <c r="M23" i="52" s="1"/>
  <c r="AH23" i="52" s="1"/>
  <c r="V18" i="52"/>
  <c r="V19" i="52" s="1"/>
  <c r="X50" i="52"/>
  <c r="M50" i="52" s="1"/>
  <c r="AH50" i="52" s="1"/>
  <c r="AO15" i="52"/>
  <c r="M44" i="52"/>
  <c r="AH44" i="52" s="1"/>
  <c r="M28" i="52"/>
  <c r="AH28" i="52" s="1"/>
  <c r="AD57" i="52"/>
  <c r="R57" i="52" s="1"/>
  <c r="AM57" i="52" s="1"/>
  <c r="S43" i="52"/>
  <c r="AN43" i="52" s="1"/>
  <c r="AE44" i="52"/>
  <c r="W34" i="52"/>
  <c r="M48" i="52"/>
  <c r="AH48" i="52" s="1"/>
  <c r="X47" i="52"/>
  <c r="M47" i="52" s="1"/>
  <c r="AH47" i="52" s="1"/>
  <c r="X40" i="52"/>
  <c r="M40" i="52" s="1"/>
  <c r="AH40" i="52" s="1"/>
  <c r="N53" i="52"/>
  <c r="AI53" i="52" s="1"/>
  <c r="X29" i="52"/>
  <c r="M29" i="52" s="1"/>
  <c r="AH29" i="52" s="1"/>
  <c r="W17" i="52"/>
  <c r="W18" i="52" s="1"/>
  <c r="X52" i="52"/>
  <c r="M52" i="52" s="1"/>
  <c r="AH52" i="52" s="1"/>
  <c r="X16" i="52"/>
  <c r="M16" i="52" s="1"/>
  <c r="AH16" i="52" s="1"/>
  <c r="AO16" i="52" s="1"/>
  <c r="AO14" i="52"/>
  <c r="V47" i="52"/>
  <c r="M18" i="52"/>
  <c r="AH18" i="52" s="1"/>
  <c r="AD29" i="52"/>
  <c r="M17" i="52"/>
  <c r="AH17" i="52" s="1"/>
  <c r="AD48" i="52"/>
  <c r="R48" i="52" s="1"/>
  <c r="AM48" i="52" s="1"/>
  <c r="AD52" i="52"/>
  <c r="R52" i="52" s="1"/>
  <c r="AM52" i="52" s="1"/>
  <c r="M26" i="52"/>
  <c r="AH26" i="52" s="1"/>
  <c r="M43" i="52"/>
  <c r="AH43" i="52" s="1"/>
  <c r="M25" i="52"/>
  <c r="AH25" i="52" s="1"/>
  <c r="AD32" i="52"/>
  <c r="R32" i="52" s="1"/>
  <c r="AM32" i="52" s="1"/>
  <c r="M24" i="52"/>
  <c r="AH24" i="52" s="1"/>
  <c r="N55" i="52"/>
  <c r="AI55" i="52" s="1"/>
  <c r="V25" i="52"/>
  <c r="V26" i="52" s="1"/>
  <c r="V27" i="52" s="1"/>
  <c r="V28" i="52" s="1"/>
  <c r="V29" i="52" s="1"/>
  <c r="V30" i="52" s="1"/>
  <c r="V31" i="52" s="1"/>
  <c r="N23" i="52"/>
  <c r="AI23" i="52" s="1"/>
  <c r="M27" i="52"/>
  <c r="AH27" i="52" s="1"/>
  <c r="N41" i="52"/>
  <c r="AI41" i="52" s="1"/>
  <c r="N45" i="52"/>
  <c r="AI45" i="52" s="1"/>
  <c r="N46" i="52"/>
  <c r="AI46" i="52" s="1"/>
  <c r="N48" i="52"/>
  <c r="AI48" i="52" s="1"/>
  <c r="N52" i="52"/>
  <c r="AI52" i="52" s="1"/>
  <c r="N40" i="52"/>
  <c r="AI40" i="52" s="1"/>
  <c r="V57" i="52"/>
  <c r="N49" i="52"/>
  <c r="AI49" i="52" s="1"/>
  <c r="N51" i="52"/>
  <c r="AI51" i="52" s="1"/>
  <c r="V50" i="52"/>
  <c r="M51" i="52"/>
  <c r="AH51" i="52" s="1"/>
  <c r="AD58" i="52" l="1"/>
  <c r="R58" i="52" s="1"/>
  <c r="AM58" i="52" s="1"/>
  <c r="N56" i="52"/>
  <c r="AI56" i="52" s="1"/>
  <c r="M56" i="52"/>
  <c r="AH56" i="52" s="1"/>
  <c r="N57" i="52"/>
  <c r="AI57" i="52" s="1"/>
  <c r="N27" i="52"/>
  <c r="AI27" i="52" s="1"/>
  <c r="V58" i="52"/>
  <c r="N58" i="52" s="1"/>
  <c r="AI58" i="52" s="1"/>
  <c r="S33" i="52"/>
  <c r="AN33" i="52" s="1"/>
  <c r="AE34" i="52"/>
  <c r="AD33" i="52"/>
  <c r="R33" i="52" s="1"/>
  <c r="AM33" i="52" s="1"/>
  <c r="M20" i="52"/>
  <c r="AH20" i="52" s="1"/>
  <c r="X22" i="52"/>
  <c r="M22" i="52" s="1"/>
  <c r="AH22" i="52" s="1"/>
  <c r="N19" i="52"/>
  <c r="AI19" i="52" s="1"/>
  <c r="AO19" i="52" s="1"/>
  <c r="V20" i="52"/>
  <c r="V21" i="52" s="1"/>
  <c r="X30" i="52"/>
  <c r="X31" i="52" s="1"/>
  <c r="X32" i="52" s="1"/>
  <c r="M32" i="52" s="1"/>
  <c r="AH32" i="52" s="1"/>
  <c r="N31" i="52"/>
  <c r="AI31" i="52" s="1"/>
  <c r="V32" i="52"/>
  <c r="Q32" i="52" s="1"/>
  <c r="AL32" i="52" s="1"/>
  <c r="X33" i="52"/>
  <c r="N30" i="52"/>
  <c r="AI30" i="52" s="1"/>
  <c r="Q48" i="52"/>
  <c r="AL48" i="52" s="1"/>
  <c r="N42" i="52"/>
  <c r="AI42" i="52" s="1"/>
  <c r="N29" i="52"/>
  <c r="AI29" i="52" s="1"/>
  <c r="N18" i="52"/>
  <c r="AI18" i="52" s="1"/>
  <c r="AO18" i="52" s="1"/>
  <c r="Q53" i="52"/>
  <c r="AL53" i="52" s="1"/>
  <c r="AE45" i="52"/>
  <c r="S44" i="52"/>
  <c r="AN44" i="52" s="1"/>
  <c r="N17" i="52"/>
  <c r="AI17" i="52" s="1"/>
  <c r="K17" i="52" s="1"/>
  <c r="C17" i="51" s="1"/>
  <c r="N47" i="52"/>
  <c r="AI47" i="52" s="1"/>
  <c r="Q47" i="52"/>
  <c r="AL47" i="52" s="1"/>
  <c r="Q49" i="52"/>
  <c r="AL49" i="52" s="1"/>
  <c r="R29" i="52"/>
  <c r="AM29" i="52" s="1"/>
  <c r="AD30" i="52"/>
  <c r="AD49" i="52"/>
  <c r="AD53" i="52"/>
  <c r="AD54" i="52" s="1"/>
  <c r="R54" i="52" s="1"/>
  <c r="AM54" i="52" s="1"/>
  <c r="K16" i="52"/>
  <c r="C16" i="51" s="1"/>
  <c r="N28" i="52"/>
  <c r="AI28" i="52" s="1"/>
  <c r="Q51" i="52"/>
  <c r="AL51" i="52" s="1"/>
  <c r="Q54" i="52"/>
  <c r="AL54" i="52" s="1"/>
  <c r="Q30" i="52"/>
  <c r="AL30" i="52" s="1"/>
  <c r="Q31" i="52"/>
  <c r="AL31" i="52" s="1"/>
  <c r="Q56" i="52"/>
  <c r="AL56" i="52" s="1"/>
  <c r="N25" i="52"/>
  <c r="AI25" i="52" s="1"/>
  <c r="Q55" i="52"/>
  <c r="AL55" i="52" s="1"/>
  <c r="K55" i="52" s="1"/>
  <c r="C55" i="51" s="1"/>
  <c r="Q52" i="52"/>
  <c r="AL52" i="52" s="1"/>
  <c r="K52" i="52" s="1"/>
  <c r="C52" i="51" s="1"/>
  <c r="N50" i="52"/>
  <c r="AI50" i="52" s="1"/>
  <c r="Q57" i="52"/>
  <c r="AL57" i="52" s="1"/>
  <c r="AO57" i="52" s="1"/>
  <c r="Q50" i="52"/>
  <c r="AL50" i="52" s="1"/>
  <c r="AO56" i="52" l="1"/>
  <c r="Q58" i="52"/>
  <c r="AL58" i="52" s="1"/>
  <c r="K58" i="52" s="1"/>
  <c r="C58" i="51" s="1"/>
  <c r="AD34" i="52"/>
  <c r="R34" i="52" s="1"/>
  <c r="AM34" i="52" s="1"/>
  <c r="S34" i="52"/>
  <c r="AN34" i="52" s="1"/>
  <c r="AE35" i="52"/>
  <c r="Q21" i="52"/>
  <c r="AL21" i="52" s="1"/>
  <c r="N20" i="52"/>
  <c r="AI20" i="52" s="1"/>
  <c r="K20" i="52" s="1"/>
  <c r="C20" i="51" s="1"/>
  <c r="K19" i="52"/>
  <c r="C19" i="51" s="1"/>
  <c r="V22" i="52"/>
  <c r="N26" i="52" s="1"/>
  <c r="AI26" i="52" s="1"/>
  <c r="N21" i="52"/>
  <c r="AI21" i="52" s="1"/>
  <c r="M30" i="52"/>
  <c r="AH30" i="52" s="1"/>
  <c r="M31" i="52"/>
  <c r="AH31" i="52" s="1"/>
  <c r="M33" i="52"/>
  <c r="AH33" i="52" s="1"/>
  <c r="X34" i="52"/>
  <c r="V33" i="52"/>
  <c r="N32" i="52"/>
  <c r="AI32" i="52" s="1"/>
  <c r="AO32" i="52" s="1"/>
  <c r="K18" i="52"/>
  <c r="C18" i="51" s="1"/>
  <c r="AO17" i="52"/>
  <c r="R30" i="52"/>
  <c r="AM30" i="52" s="1"/>
  <c r="AD31" i="52"/>
  <c r="R31" i="52" s="1"/>
  <c r="AM31" i="52" s="1"/>
  <c r="R49" i="52"/>
  <c r="AM49" i="52" s="1"/>
  <c r="AD50" i="52"/>
  <c r="AE46" i="52"/>
  <c r="S45" i="52"/>
  <c r="AN45" i="52" s="1"/>
  <c r="AD36" i="52"/>
  <c r="R53" i="52"/>
  <c r="AM53" i="52" s="1"/>
  <c r="AO53" i="52" s="1"/>
  <c r="K54" i="52"/>
  <c r="C54" i="51" s="1"/>
  <c r="K56" i="52"/>
  <c r="C56" i="51" s="1"/>
  <c r="AO52" i="52"/>
  <c r="AO55" i="52"/>
  <c r="AO54" i="52"/>
  <c r="K57" i="52"/>
  <c r="C57" i="51" s="1"/>
  <c r="R50" i="52" l="1"/>
  <c r="AM50" i="52" s="1"/>
  <c r="AO50" i="52" s="1"/>
  <c r="AD51" i="52"/>
  <c r="R51" i="52" s="1"/>
  <c r="AM51" i="52" s="1"/>
  <c r="AO58" i="52"/>
  <c r="AD35" i="52"/>
  <c r="R35" i="52" s="1"/>
  <c r="AM35" i="52" s="1"/>
  <c r="K21" i="52"/>
  <c r="C21" i="51" s="1"/>
  <c r="S35" i="52"/>
  <c r="AN35" i="52" s="1"/>
  <c r="AE36" i="52"/>
  <c r="AO20" i="52"/>
  <c r="AO21" i="52"/>
  <c r="Q22" i="52"/>
  <c r="AL22" i="52" s="1"/>
  <c r="Q25" i="52"/>
  <c r="AL25" i="52" s="1"/>
  <c r="Q26" i="52"/>
  <c r="AL26" i="52" s="1"/>
  <c r="N22" i="52"/>
  <c r="AI22" i="52" s="1"/>
  <c r="Q24" i="52"/>
  <c r="AL24" i="52" s="1"/>
  <c r="Q23" i="52"/>
  <c r="AL23" i="52" s="1"/>
  <c r="Q27" i="52"/>
  <c r="AL27" i="52" s="1"/>
  <c r="Q28" i="52"/>
  <c r="AL28" i="52" s="1"/>
  <c r="Q29" i="52"/>
  <c r="AL29" i="52" s="1"/>
  <c r="AO31" i="52"/>
  <c r="K30" i="52"/>
  <c r="C30" i="51" s="1"/>
  <c r="K32" i="52"/>
  <c r="C32" i="51" s="1"/>
  <c r="V34" i="52"/>
  <c r="Q34" i="52" s="1"/>
  <c r="AL34" i="52" s="1"/>
  <c r="N33" i="52"/>
  <c r="AI33" i="52" s="1"/>
  <c r="Q33" i="52"/>
  <c r="AL33" i="52" s="1"/>
  <c r="X35" i="52"/>
  <c r="M34" i="52"/>
  <c r="AH34" i="52" s="1"/>
  <c r="K31" i="52"/>
  <c r="C31" i="51" s="1"/>
  <c r="AO30" i="52"/>
  <c r="AE47" i="52"/>
  <c r="S46" i="52"/>
  <c r="AN46" i="52" s="1"/>
  <c r="K53" i="52"/>
  <c r="C53" i="51" s="1"/>
  <c r="R36" i="52"/>
  <c r="AM36" i="52" s="1"/>
  <c r="AD37" i="52"/>
  <c r="K50" i="52" l="1"/>
  <c r="C50" i="51" s="1"/>
  <c r="AO51" i="52"/>
  <c r="K51" i="52"/>
  <c r="C51" i="51" s="1"/>
  <c r="AE37" i="52"/>
  <c r="S37" i="52" s="1"/>
  <c r="AN37" i="52" s="1"/>
  <c r="S36" i="52"/>
  <c r="AN36" i="52" s="1"/>
  <c r="K28" i="52"/>
  <c r="C28" i="51" s="1"/>
  <c r="AO28" i="52"/>
  <c r="K27" i="52"/>
  <c r="C27" i="51" s="1"/>
  <c r="AO27" i="52"/>
  <c r="AO23" i="52"/>
  <c r="K23" i="52"/>
  <c r="C23" i="51" s="1"/>
  <c r="AO29" i="52"/>
  <c r="K29" i="52"/>
  <c r="C29" i="51" s="1"/>
  <c r="AO24" i="52"/>
  <c r="K24" i="52"/>
  <c r="C24" i="51" s="1"/>
  <c r="K22" i="52"/>
  <c r="C22" i="51" s="1"/>
  <c r="AO22" i="52"/>
  <c r="AO26" i="52"/>
  <c r="K26" i="52"/>
  <c r="C26" i="51" s="1"/>
  <c r="K25" i="52"/>
  <c r="C25" i="51" s="1"/>
  <c r="AO25" i="52"/>
  <c r="K33" i="52"/>
  <c r="C33" i="51" s="1"/>
  <c r="AO33" i="52"/>
  <c r="M35" i="52"/>
  <c r="AH35" i="52" s="1"/>
  <c r="X36" i="52"/>
  <c r="V35" i="52"/>
  <c r="N34" i="52"/>
  <c r="AI34" i="52" s="1"/>
  <c r="AO34" i="52" s="1"/>
  <c r="AE48" i="52"/>
  <c r="S47" i="52"/>
  <c r="AN47" i="52" s="1"/>
  <c r="R37" i="52"/>
  <c r="AM37" i="52" s="1"/>
  <c r="AD38" i="52"/>
  <c r="S48" i="52" l="1"/>
  <c r="AN48" i="52" s="1"/>
  <c r="K48" i="52" s="1"/>
  <c r="C48" i="51" s="1"/>
  <c r="AE49" i="52"/>
  <c r="S49" i="52" s="1"/>
  <c r="AN49" i="52" s="1"/>
  <c r="N35" i="52"/>
  <c r="AI35" i="52" s="1"/>
  <c r="V36" i="52"/>
  <c r="Q36" i="52" s="1"/>
  <c r="AL36" i="52" s="1"/>
  <c r="Q35" i="52"/>
  <c r="AL35" i="52" s="1"/>
  <c r="M36" i="52"/>
  <c r="AH36" i="52" s="1"/>
  <c r="X37" i="52"/>
  <c r="K34" i="52"/>
  <c r="C34" i="51" s="1"/>
  <c r="R38" i="52"/>
  <c r="AM38" i="52" s="1"/>
  <c r="AD39" i="52"/>
  <c r="AO48" i="52" l="1"/>
  <c r="K49" i="52"/>
  <c r="C49" i="51" s="1"/>
  <c r="AO49" i="52"/>
  <c r="AO35" i="52"/>
  <c r="K35" i="52"/>
  <c r="C35" i="51" s="1"/>
  <c r="M37" i="52"/>
  <c r="AH37" i="52" s="1"/>
  <c r="X38" i="52"/>
  <c r="V37" i="52"/>
  <c r="N36" i="52"/>
  <c r="AI36" i="52" s="1"/>
  <c r="K36" i="52" s="1"/>
  <c r="C36" i="51" s="1"/>
  <c r="R39" i="52"/>
  <c r="AM39" i="52" s="1"/>
  <c r="AD40" i="52"/>
  <c r="V38" i="52" l="1"/>
  <c r="Q38" i="52" s="1"/>
  <c r="AL38" i="52" s="1"/>
  <c r="N37" i="52"/>
  <c r="AI37" i="52" s="1"/>
  <c r="Q37" i="52"/>
  <c r="AL37" i="52" s="1"/>
  <c r="AO36" i="52"/>
  <c r="X39" i="52"/>
  <c r="M39" i="52" s="1"/>
  <c r="AH39" i="52" s="1"/>
  <c r="M38" i="52"/>
  <c r="AH38" i="52" s="1"/>
  <c r="AD41" i="52"/>
  <c r="R40" i="52"/>
  <c r="AM40" i="52" s="1"/>
  <c r="K37" i="52" l="1"/>
  <c r="C37" i="51" s="1"/>
  <c r="AO37" i="52"/>
  <c r="V39" i="52"/>
  <c r="N43" i="52" s="1"/>
  <c r="AI43" i="52" s="1"/>
  <c r="N38" i="52"/>
  <c r="AI38" i="52" s="1"/>
  <c r="K38" i="52" s="1"/>
  <c r="C38" i="51" s="1"/>
  <c r="R41" i="52"/>
  <c r="AM41" i="52" s="1"/>
  <c r="AD42" i="52"/>
  <c r="Q45" i="52" l="1"/>
  <c r="AL45" i="52" s="1"/>
  <c r="N39" i="52"/>
  <c r="AI39" i="52" s="1"/>
  <c r="Q46" i="52"/>
  <c r="AL46" i="52" s="1"/>
  <c r="Q40" i="52"/>
  <c r="AL40" i="52" s="1"/>
  <c r="Q44" i="52"/>
  <c r="AL44" i="52" s="1"/>
  <c r="Q39" i="52"/>
  <c r="AL39" i="52" s="1"/>
  <c r="Q42" i="52"/>
  <c r="AL42" i="52" s="1"/>
  <c r="Q41" i="52"/>
  <c r="AL41" i="52" s="1"/>
  <c r="K41" i="52" s="1"/>
  <c r="C41" i="51" s="1"/>
  <c r="AO38" i="52"/>
  <c r="Q43" i="52"/>
  <c r="AL43" i="52" s="1"/>
  <c r="R42" i="52"/>
  <c r="AM42" i="52" s="1"/>
  <c r="AD43" i="52"/>
  <c r="AO41" i="52" l="1"/>
  <c r="AO40" i="52"/>
  <c r="K40" i="52"/>
  <c r="C40" i="51" s="1"/>
  <c r="AO42" i="52"/>
  <c r="AO39" i="52"/>
  <c r="K39" i="52"/>
  <c r="C39" i="51" s="1"/>
  <c r="K42" i="52"/>
  <c r="C42" i="51" s="1"/>
  <c r="R43" i="52"/>
  <c r="AM43" i="52" s="1"/>
  <c r="AD44" i="52"/>
  <c r="R44" i="52" l="1"/>
  <c r="AM44" i="52" s="1"/>
  <c r="AD45" i="52"/>
  <c r="K43" i="52"/>
  <c r="C43" i="51" s="1"/>
  <c r="AO43" i="52"/>
  <c r="R45" i="52" l="1"/>
  <c r="AM45" i="52" s="1"/>
  <c r="AD46" i="52"/>
  <c r="K44" i="52"/>
  <c r="C44" i="51" s="1"/>
  <c r="AO44" i="52"/>
  <c r="R46" i="52" l="1"/>
  <c r="AM46" i="52" s="1"/>
  <c r="K46" i="52" s="1"/>
  <c r="C46" i="51" s="1"/>
  <c r="AD47" i="52"/>
  <c r="R47" i="52" s="1"/>
  <c r="AM47" i="52" s="1"/>
  <c r="K45" i="52"/>
  <c r="C45" i="51" s="1"/>
  <c r="AO45" i="52"/>
  <c r="AO46" i="52" l="1"/>
  <c r="K47" i="52"/>
  <c r="C47" i="51" s="1"/>
  <c r="AO47"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Heisick, Shea</author>
    <author>Eads, Gregory</author>
    <author>Glisson, Miah</author>
  </authors>
  <commentList>
    <comment ref="O2" authorId="0" shapeId="0" xr:uid="{00000000-0006-0000-0200-000001000000}">
      <text>
        <r>
          <rPr>
            <sz val="9"/>
            <color indexed="81"/>
            <rFont val="Tahoma"/>
            <family val="2"/>
          </rPr>
          <t>Each of the 8 alarms can be manually turned off or on by selecting yes or no</t>
        </r>
      </text>
    </comment>
    <comment ref="B3" authorId="0" shapeId="0" xr:uid="{00000000-0006-0000-0200-000002000000}">
      <text>
        <r>
          <rPr>
            <sz val="9"/>
            <color indexed="81"/>
            <rFont val="Tahoma"/>
            <family val="2"/>
          </rPr>
          <t>Enter the name of your process</t>
        </r>
      </text>
    </comment>
    <comment ref="B4" authorId="0" shapeId="0" xr:uid="{00000000-0006-0000-0200-000003000000}">
      <text>
        <r>
          <rPr>
            <sz val="9"/>
            <color indexed="81"/>
            <rFont val="Tahoma"/>
            <family val="2"/>
          </rPr>
          <t>Enter the name of your control metric</t>
        </r>
      </text>
    </comment>
    <comment ref="B5" authorId="0" shapeId="0" xr:uid="{00000000-0006-0000-0200-000004000000}">
      <text>
        <r>
          <rPr>
            <sz val="9"/>
            <color indexed="81"/>
            <rFont val="Tahoma"/>
            <family val="2"/>
          </rPr>
          <t>Enter the # of data points you have</t>
        </r>
      </text>
    </comment>
    <comment ref="B6" authorId="1" shapeId="0" xr:uid="{00000000-0006-0000-0200-000005000000}">
      <text>
        <r>
          <rPr>
            <sz val="9"/>
            <color indexed="81"/>
            <rFont val="Tahoma"/>
            <family val="2"/>
          </rPr>
          <t>Enter maximum boundary if applicable, otherwise leave blank. 
(Example: a percentage cannot exceed 100%)
Note: This cell is not used for a "desired" performance value.</t>
        </r>
      </text>
    </comment>
    <comment ref="B7" authorId="0" shapeId="0" xr:uid="{00000000-0006-0000-0200-000006000000}">
      <text>
        <r>
          <rPr>
            <sz val="9"/>
            <color indexed="81"/>
            <rFont val="Tahoma"/>
            <family val="2"/>
          </rPr>
          <t>Enter minimum boundary if applicable, otherwise leave blank.
(Example: count data cannot be negative so minimum boundary = 0)
Note: This cell is not used for a "desired" performance value.</t>
        </r>
      </text>
    </comment>
    <comment ref="B8" authorId="0" shapeId="0" xr:uid="{00000000-0006-0000-0200-000007000000}">
      <text>
        <r>
          <rPr>
            <sz val="9"/>
            <color indexed="81"/>
            <rFont val="Tahoma"/>
            <family val="2"/>
          </rPr>
          <t>If a process change occurred, enter change date here to calculate new control limits. Otherwise leave blank.</t>
        </r>
      </text>
    </comment>
    <comment ref="B9" authorId="0" shapeId="0" xr:uid="{00000000-0006-0000-0200-000008000000}">
      <text>
        <r>
          <rPr>
            <sz val="9"/>
            <color indexed="81"/>
            <rFont val="Tahoma"/>
            <family val="2"/>
          </rPr>
          <t>Option to add target value to control chart. Enter target here. If choosing not to display, leave blank.</t>
        </r>
      </text>
    </comment>
    <comment ref="B10" authorId="0" shapeId="0" xr:uid="{00000000-0006-0000-0200-000009000000}">
      <text>
        <r>
          <rPr>
            <sz val="9"/>
            <color indexed="81"/>
            <rFont val="Tahoma"/>
            <family val="2"/>
          </rPr>
          <t>If the target changed, enter the new value here. Otherwise leave blank.</t>
        </r>
      </text>
    </comment>
    <comment ref="B11" authorId="0" shapeId="0" xr:uid="{00000000-0006-0000-0200-00000A000000}">
      <text>
        <r>
          <rPr>
            <sz val="9"/>
            <color indexed="81"/>
            <rFont val="Tahoma"/>
            <family val="2"/>
          </rPr>
          <t>If the target changed, enter the date it changed here. Otherwise leave blank.</t>
        </r>
      </text>
    </comment>
    <comment ref="D12" authorId="2" shapeId="0" xr:uid="{00000000-0006-0000-0200-00000B000000}">
      <text>
        <r>
          <rPr>
            <b/>
            <sz val="9"/>
            <color indexed="81"/>
            <rFont val="Tahoma"/>
            <family val="2"/>
          </rPr>
          <t xml:space="preserve">DO NOT ENTER DATA. </t>
        </r>
        <r>
          <rPr>
            <sz val="9"/>
            <color indexed="81"/>
            <rFont val="Tahoma"/>
            <family val="2"/>
          </rPr>
          <t xml:space="preserve">These fields are calculated
</t>
        </r>
      </text>
    </comment>
    <comment ref="E12" authorId="2" shapeId="0" xr:uid="{00000000-0006-0000-0200-00000C000000}">
      <text>
        <r>
          <rPr>
            <b/>
            <sz val="9"/>
            <color indexed="81"/>
            <rFont val="Tahoma"/>
            <family val="2"/>
          </rPr>
          <t xml:space="preserve">DO NOT ENTER DATA. </t>
        </r>
        <r>
          <rPr>
            <sz val="9"/>
            <color indexed="81"/>
            <rFont val="Tahoma"/>
            <family val="2"/>
          </rPr>
          <t>These fields are calculated</t>
        </r>
      </text>
    </comment>
    <comment ref="F12" authorId="2" shapeId="0" xr:uid="{00000000-0006-0000-0200-00000D000000}">
      <text>
        <r>
          <rPr>
            <b/>
            <sz val="9"/>
            <color indexed="81"/>
            <rFont val="Tahoma"/>
            <family val="2"/>
          </rPr>
          <t>DO NOT ENTER DATA</t>
        </r>
        <r>
          <rPr>
            <sz val="9"/>
            <color indexed="81"/>
            <rFont val="Tahoma"/>
            <family val="2"/>
          </rPr>
          <t xml:space="preserve">. These fields are calculated
</t>
        </r>
      </text>
    </comment>
    <comment ref="G12" authorId="2" shapeId="0" xr:uid="{00000000-0006-0000-0200-00000E000000}">
      <text>
        <r>
          <rPr>
            <b/>
            <sz val="9"/>
            <color indexed="81"/>
            <rFont val="Tahoma"/>
            <family val="2"/>
          </rPr>
          <t>DO NOT ENTER DATA.</t>
        </r>
        <r>
          <rPr>
            <sz val="9"/>
            <color indexed="81"/>
            <rFont val="Tahoma"/>
            <family val="2"/>
          </rPr>
          <t xml:space="preserve"> These fields are calculated statistical control limits that represent common cause variation limits and do not represent customer requirements.
</t>
        </r>
      </text>
    </comment>
    <comment ref="H12" authorId="2" shapeId="0" xr:uid="{00000000-0006-0000-0200-00000F000000}">
      <text>
        <r>
          <rPr>
            <b/>
            <sz val="9"/>
            <color indexed="81"/>
            <rFont val="Tahoma"/>
            <family val="2"/>
          </rPr>
          <t xml:space="preserve">DO NOT ENTER DATA. </t>
        </r>
        <r>
          <rPr>
            <sz val="9"/>
            <color indexed="81"/>
            <rFont val="Tahoma"/>
            <family val="2"/>
          </rPr>
          <t xml:space="preserve">These fields are calculated statistical control limits that represent common cause variation limits and do not represent customer requirements.
</t>
        </r>
      </text>
    </comment>
    <comment ref="I12" authorId="2" shapeId="0" xr:uid="{00000000-0006-0000-0200-000010000000}">
      <text>
        <r>
          <rPr>
            <b/>
            <sz val="9"/>
            <color indexed="81"/>
            <rFont val="Tahoma"/>
            <family val="2"/>
          </rPr>
          <t xml:space="preserve">DO NOT ENTER DATA. </t>
        </r>
        <r>
          <rPr>
            <sz val="9"/>
            <color indexed="81"/>
            <rFont val="Tahoma"/>
            <family val="2"/>
          </rPr>
          <t>These fields are calculated statistical control limits that represent common cause variation limits and do not represent customer requirements.</t>
        </r>
      </text>
    </comment>
    <comment ref="K12" authorId="2" shapeId="0" xr:uid="{00000000-0006-0000-0200-000011000000}">
      <text>
        <r>
          <rPr>
            <sz val="9"/>
            <color indexed="81"/>
            <rFont val="Tahoma"/>
            <family val="2"/>
          </rPr>
          <t>LSL is non-functiona, but field was left in template and graph in case there is a future need to incorporate.</t>
        </r>
      </text>
    </comment>
    <comment ref="A13" authorId="0" shapeId="0" xr:uid="{00000000-0006-0000-0200-000012000000}">
      <text>
        <r>
          <rPr>
            <sz val="9"/>
            <color indexed="81"/>
            <rFont val="Tahoma"/>
            <family val="2"/>
          </rPr>
          <t>Enter dates of data points here</t>
        </r>
      </text>
    </comment>
    <comment ref="B13" authorId="0" shapeId="0" xr:uid="{00000000-0006-0000-0200-000013000000}">
      <text>
        <r>
          <rPr>
            <sz val="9"/>
            <color indexed="81"/>
            <rFont val="Tahoma"/>
            <family val="2"/>
          </rPr>
          <t>Enter values for metric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Eads, Gregory</author>
  </authors>
  <commentList>
    <comment ref="B3" authorId="0" shapeId="0" xr:uid="{BEE3AE43-B79A-4810-A68C-FB709EE9EEE6}">
      <text>
        <r>
          <rPr>
            <b/>
            <sz val="9"/>
            <color indexed="81"/>
            <rFont val="Tahoma"/>
            <charset val="1"/>
          </rPr>
          <t>Eads, Gregory:</t>
        </r>
        <r>
          <rPr>
            <sz val="9"/>
            <color indexed="81"/>
            <rFont val="Tahoma"/>
            <charset val="1"/>
          </rPr>
          <t xml:space="preserve">
If a historical average value is entered, it will replace the calculated average for the applicable calculations.  User should document the baseline data and time period used for reference purposes.</t>
        </r>
      </text>
    </comment>
    <comment ref="B4" authorId="0" shapeId="0" xr:uid="{6F64BAFD-55F2-4A9A-9E39-0FAA44738C19}">
      <text>
        <r>
          <rPr>
            <b/>
            <sz val="9"/>
            <color indexed="81"/>
            <rFont val="Tahoma"/>
            <charset val="1"/>
          </rPr>
          <t>Eads, Gregory:</t>
        </r>
        <r>
          <rPr>
            <sz val="9"/>
            <color indexed="81"/>
            <rFont val="Tahoma"/>
            <charset val="1"/>
          </rPr>
          <t xml:space="preserve">
If value is entered, it will replace the calculated standard deviation in the applicable formulas.  User should document the baseline data and time period used for reference purposes.</t>
        </r>
      </text>
    </comment>
  </commentList>
</comments>
</file>

<file path=xl/sharedStrings.xml><?xml version="1.0" encoding="utf-8"?>
<sst xmlns="http://schemas.openxmlformats.org/spreadsheetml/2006/main" count="163" uniqueCount="143">
  <si>
    <t>Control Chart Use - Metric Control Chart Tab</t>
  </si>
  <si>
    <r>
      <rPr>
        <sz val="12"/>
        <color rgb="FFFF0000"/>
        <rFont val="Arial"/>
        <family val="2"/>
      </rPr>
      <t>•</t>
    </r>
    <r>
      <rPr>
        <sz val="12"/>
        <color theme="1"/>
        <rFont val="Arial"/>
        <family val="2"/>
      </rPr>
      <t xml:space="preserve"> Enter the current date in cell B2 when the performance data in A14:B58 is updated</t>
    </r>
  </si>
  <si>
    <r>
      <rPr>
        <sz val="12"/>
        <color rgb="FFFF0000"/>
        <rFont val="Arial"/>
        <family val="2"/>
      </rPr>
      <t>•</t>
    </r>
    <r>
      <rPr>
        <sz val="12"/>
        <color theme="1"/>
        <rFont val="Arial"/>
        <family val="2"/>
      </rPr>
      <t xml:space="preserve"> Enter FLU or Process name in Cell B3.  Data will autopopulate to the applicable columns and chart areas</t>
    </r>
  </si>
  <si>
    <r>
      <rPr>
        <sz val="12"/>
        <color rgb="FFFF0000"/>
        <rFont val="Arial"/>
        <family val="2"/>
      </rPr>
      <t>•</t>
    </r>
    <r>
      <rPr>
        <sz val="12"/>
        <color theme="1"/>
        <rFont val="Arial"/>
        <family val="2"/>
      </rPr>
      <t xml:space="preserve"> Enter the Process Metric name in B4.  Data will autopopulate to the applicable columns and chart areas</t>
    </r>
  </si>
  <si>
    <r>
      <rPr>
        <sz val="12"/>
        <color rgb="FFFF0000"/>
        <rFont val="Arial"/>
        <family val="2"/>
      </rPr>
      <t>•</t>
    </r>
    <r>
      <rPr>
        <sz val="12"/>
        <color theme="1"/>
        <rFont val="Arial"/>
        <family val="2"/>
      </rPr>
      <t xml:space="preserve"> Enter the desired number of rows to show in the chart in B5.  Max = 45.</t>
    </r>
  </si>
  <si>
    <r>
      <rPr>
        <sz val="12"/>
        <color rgb="FFFF0000"/>
        <rFont val="Arial"/>
        <family val="2"/>
      </rPr>
      <t>•</t>
    </r>
    <r>
      <rPr>
        <sz val="12"/>
        <color theme="1"/>
        <rFont val="Arial"/>
        <family val="2"/>
      </rPr>
      <t xml:space="preserve"> Enter the Maximum Boundary value in B6.  This is a value which the metric can not exceed.  Examples: Maximum %Accuracy = 100%.</t>
    </r>
  </si>
  <si>
    <r>
      <rPr>
        <sz val="12"/>
        <color rgb="FFFF0000"/>
        <rFont val="Arial"/>
        <family val="2"/>
      </rPr>
      <t>•</t>
    </r>
    <r>
      <rPr>
        <sz val="12"/>
        <color theme="1"/>
        <rFont val="Arial"/>
        <family val="2"/>
      </rPr>
      <t xml:space="preserve"> Enter the Minimum Boundary value in B7.  This is a value which the metric can not be below.  Examples: Minimum ASA = 0 seconds &amp; Minimum %Accuracy = 0%.</t>
    </r>
  </si>
  <si>
    <r>
      <rPr>
        <sz val="12"/>
        <color rgb="FFFF0000"/>
        <rFont val="Arial"/>
        <family val="2"/>
      </rPr>
      <t>•</t>
    </r>
    <r>
      <rPr>
        <sz val="12"/>
        <color theme="1"/>
        <rFont val="Arial"/>
        <family val="2"/>
      </rPr>
      <t xml:space="preserve"> If a process change occurs during the control chart time period, select the process change date in cell B8.  All control chart functions will recalculation as applicable.</t>
    </r>
  </si>
  <si>
    <r>
      <rPr>
        <sz val="12"/>
        <color rgb="FFFF0000"/>
        <rFont val="Arial"/>
        <family val="2"/>
      </rPr>
      <t>•</t>
    </r>
    <r>
      <rPr>
        <sz val="12"/>
        <color theme="1"/>
        <rFont val="Arial"/>
        <family val="2"/>
      </rPr>
      <t xml:space="preserve"> (Optional) Enter a SLA Target Value in cell B9.  The SLA will appear on the control chart graph but is not used to signal Alarms.</t>
    </r>
  </si>
  <si>
    <r>
      <rPr>
        <sz val="12"/>
        <color rgb="FFFF0000"/>
        <rFont val="Arial"/>
        <family val="2"/>
      </rPr>
      <t>•</t>
    </r>
    <r>
      <rPr>
        <sz val="12"/>
        <color theme="1"/>
        <rFont val="Arial"/>
        <family val="2"/>
      </rPr>
      <t xml:space="preserve"> (Optional) If the SLA target changes during the control chart period, enter the new target value in cell B10</t>
    </r>
  </si>
  <si>
    <r>
      <rPr>
        <sz val="12"/>
        <color rgb="FFFF0000"/>
        <rFont val="Arial"/>
        <family val="2"/>
      </rPr>
      <t>•</t>
    </r>
    <r>
      <rPr>
        <sz val="12"/>
        <color theme="1"/>
        <rFont val="Arial"/>
        <family val="2"/>
      </rPr>
      <t xml:space="preserve"> (Optional) If the SLA target changes during the control chart period, enter the date for new target value in cell B11.</t>
    </r>
  </si>
  <si>
    <r>
      <rPr>
        <sz val="12"/>
        <color rgb="FFFF0000"/>
        <rFont val="Arial"/>
        <family val="2"/>
      </rPr>
      <t>•</t>
    </r>
    <r>
      <rPr>
        <sz val="12"/>
        <color theme="1"/>
        <rFont val="Arial"/>
        <family val="2"/>
      </rPr>
      <t xml:space="preserve"> Select which control chart alarms should be applied by selecting Yes or No from the cell O3:O10 dropdown choices.</t>
    </r>
  </si>
  <si>
    <r>
      <rPr>
        <sz val="12"/>
        <color rgb="FFFF0000"/>
        <rFont val="Arial"/>
        <family val="2"/>
      </rPr>
      <t>•</t>
    </r>
    <r>
      <rPr>
        <sz val="12"/>
        <color theme="1"/>
        <rFont val="Arial"/>
        <family val="2"/>
      </rPr>
      <t xml:space="preserve"> Replace performance dates and metric values in cells A14:B58 with data from the most recent 45 data points (~2 months of daily operation).</t>
    </r>
  </si>
  <si>
    <r>
      <rPr>
        <sz val="12"/>
        <color rgb="FFFF0000"/>
        <rFont val="Arial"/>
        <family val="2"/>
      </rPr>
      <t>•</t>
    </r>
    <r>
      <rPr>
        <sz val="12"/>
        <color theme="1"/>
        <rFont val="Arial"/>
        <family val="2"/>
      </rPr>
      <t xml:space="preserve"> Data must be entered from oldest to newest (oldest date in row 14 and most recent row 58).</t>
    </r>
  </si>
  <si>
    <r>
      <rPr>
        <sz val="12"/>
        <color rgb="FFFF0000"/>
        <rFont val="Arial"/>
        <family val="2"/>
      </rPr>
      <t>*</t>
    </r>
    <r>
      <rPr>
        <sz val="12"/>
        <color theme="1"/>
        <rFont val="Arial"/>
        <family val="2"/>
      </rPr>
      <t xml:space="preserve"> Process Owner or delegate then reviews chart to see if the process is stable (no alarm) or unstable (alarm notice in column C and red data point in graph).</t>
    </r>
  </si>
  <si>
    <r>
      <rPr>
        <sz val="12"/>
        <color rgb="FFFF0000"/>
        <rFont val="Arial"/>
        <family val="2"/>
      </rPr>
      <t>*</t>
    </r>
    <r>
      <rPr>
        <sz val="12"/>
        <color theme="1"/>
        <rFont val="Arial"/>
        <family val="2"/>
      </rPr>
      <t xml:space="preserve"> If no alarm is shown, the metric is performing consistent with the historical/normal average and variability.  No actions are required beyond normal operating procedures.</t>
    </r>
  </si>
  <si>
    <r>
      <rPr>
        <sz val="12"/>
        <color rgb="FFFF0000"/>
        <rFont val="Arial"/>
        <family val="2"/>
      </rPr>
      <t>*</t>
    </r>
    <r>
      <rPr>
        <sz val="12"/>
        <color theme="1"/>
        <rFont val="Arial"/>
        <family val="2"/>
      </rPr>
      <t xml:space="preserve"> If an alarm appears, the newest data point provides evidence that the process is not performing consistent with the historical average and variability.  Responses are as outlined in above Description section.</t>
    </r>
  </si>
  <si>
    <t>If there is a need to increase the number of rows beyond 45 or change the time input data point from date to other format such as, minutes etc., please contact your Global Ops. Process Engineer for assistance.</t>
  </si>
  <si>
    <t>*Make edits to blue cells ONLY</t>
  </si>
  <si>
    <t>Last Update Date:</t>
  </si>
  <si>
    <t>Process/FLU Name</t>
  </si>
  <si>
    <t>Yes</t>
  </si>
  <si>
    <t>Metric Name</t>
  </si>
  <si>
    <t>No. Rows to include</t>
  </si>
  <si>
    <r>
      <t xml:space="preserve">Maximum Boundary </t>
    </r>
    <r>
      <rPr>
        <sz val="10"/>
        <rFont val="Calibri"/>
        <family val="2"/>
        <scheme val="minor"/>
      </rPr>
      <t>(optional)</t>
    </r>
  </si>
  <si>
    <r>
      <t>Minimum Boundary</t>
    </r>
    <r>
      <rPr>
        <sz val="11"/>
        <rFont val="Calibri"/>
        <family val="2"/>
        <scheme val="minor"/>
      </rPr>
      <t xml:space="preserve"> </t>
    </r>
    <r>
      <rPr>
        <sz val="10"/>
        <rFont val="Calibri"/>
        <family val="2"/>
        <scheme val="minor"/>
      </rPr>
      <t>(optional)</t>
    </r>
  </si>
  <si>
    <r>
      <t xml:space="preserve">Process Change Date </t>
    </r>
    <r>
      <rPr>
        <sz val="10"/>
        <rFont val="Calibri"/>
        <family val="2"/>
        <scheme val="minor"/>
      </rPr>
      <t>(optional)</t>
    </r>
  </si>
  <si>
    <r>
      <t xml:space="preserve">SLA Target Value </t>
    </r>
    <r>
      <rPr>
        <sz val="10"/>
        <rFont val="Calibri"/>
        <family val="2"/>
        <scheme val="minor"/>
      </rPr>
      <t>(optional)</t>
    </r>
  </si>
  <si>
    <t>New Target (optional)</t>
  </si>
  <si>
    <t>New Target Date (optional)</t>
  </si>
  <si>
    <t>Average</t>
  </si>
  <si>
    <t>MR</t>
  </si>
  <si>
    <t>Average MR</t>
  </si>
  <si>
    <t>UCL(MR)</t>
  </si>
  <si>
    <t>LCL</t>
  </si>
  <si>
    <t>UCL</t>
  </si>
  <si>
    <t>SLA Target</t>
  </si>
  <si>
    <t>LSL</t>
  </si>
  <si>
    <t>Date</t>
  </si>
  <si>
    <t>Alarm</t>
  </si>
  <si>
    <t>Data validation tables (do not edit or delete)</t>
  </si>
  <si>
    <t>Historical data entry (if applicable)</t>
  </si>
  <si>
    <t>Rule No</t>
  </si>
  <si>
    <t>Alarm turned on?</t>
  </si>
  <si>
    <t>Pattern</t>
  </si>
  <si>
    <t>Metric Type</t>
  </si>
  <si>
    <t>Historical Avg =</t>
  </si>
  <si>
    <t>Upper Boundary</t>
  </si>
  <si>
    <t>(typically 100 if applicable)</t>
  </si>
  <si>
    <t>One or more points beyond the control limits</t>
  </si>
  <si>
    <t>Input</t>
  </si>
  <si>
    <t>No</t>
  </si>
  <si>
    <t>Historical Std Std Dev =</t>
  </si>
  <si>
    <t>Lower Boundary</t>
  </si>
  <si>
    <t>(typically 0 if applicable)</t>
  </si>
  <si>
    <t>2 out of 3 consecutive points at 2 or more Std Dev on one side of the average</t>
  </si>
  <si>
    <t>In-Process</t>
  </si>
  <si>
    <t>Calculated Std Dev =</t>
  </si>
  <si>
    <t>4 out of 5 consecutive points at 1 or more Std Dev on one side of the average</t>
  </si>
  <si>
    <t>Output</t>
  </si>
  <si>
    <t>9 or more consecutive points on one side of the average</t>
  </si>
  <si>
    <t>Graph title:</t>
  </si>
  <si>
    <t>No. Rows to include:</t>
  </si>
  <si>
    <t>6 consecutive points trending up or trending down</t>
  </si>
  <si>
    <t>From row:</t>
  </si>
  <si>
    <t>8 consecutive points with no points within 1 Std Dev of the average</t>
  </si>
  <si>
    <t>To row:</t>
  </si>
  <si>
    <t>15 consecutive points all within 1 Std Dev from the average</t>
  </si>
  <si>
    <t>14 consecutive points alternating up and down</t>
  </si>
  <si>
    <t>Avg</t>
  </si>
  <si>
    <t>Avg MR</t>
  </si>
  <si>
    <t>Metric Target</t>
  </si>
  <si>
    <t>Rule 1</t>
  </si>
  <si>
    <t>Rule 2</t>
  </si>
  <si>
    <t>Rule 3</t>
  </si>
  <si>
    <t>Rule 4</t>
  </si>
  <si>
    <t>Rule 5</t>
  </si>
  <si>
    <t>Rule 6</t>
  </si>
  <si>
    <t>Rule 7</t>
  </si>
  <si>
    <t>Rule 8</t>
  </si>
  <si>
    <t>LStdDev</t>
  </si>
  <si>
    <t>UStdDev</t>
  </si>
  <si>
    <t>&gt;+1 Sigma</t>
  </si>
  <si>
    <t>&lt;-1 Sigma</t>
  </si>
  <si>
    <t>&gt;+2 Sigma</t>
  </si>
  <si>
    <t>&lt;-2 Sigma</t>
  </si>
  <si>
    <t>&gt;Avg</t>
  </si>
  <si>
    <t>&lt;Avg</t>
  </si>
  <si>
    <t>Increase</t>
  </si>
  <si>
    <t>Decrease</t>
  </si>
  <si>
    <t>Within 1Sigma</t>
  </si>
  <si>
    <t>Alternate</t>
  </si>
  <si>
    <t>Row</t>
  </si>
  <si>
    <t>Rule 1 Alarm</t>
  </si>
  <si>
    <t>Rule 2 Alarm</t>
  </si>
  <si>
    <t>Rule 3 Alarm</t>
  </si>
  <si>
    <t>Rule 4 Alarm</t>
  </si>
  <si>
    <t>Rule 5 Alarm</t>
  </si>
  <si>
    <t>Rule 6 Alarm</t>
  </si>
  <si>
    <t>Rule 7 Alarm</t>
  </si>
  <si>
    <t>Rule 8 Alarm</t>
  </si>
  <si>
    <t>Below formulas are saved for potential future editing</t>
  </si>
  <si>
    <t>Process Metric Control Chart v4.0</t>
  </si>
  <si>
    <t>General Control Chart terms and definitions</t>
  </si>
  <si>
    <t>Term</t>
  </si>
  <si>
    <t>Control Chart</t>
  </si>
  <si>
    <t>Upper and Lower Control Limits</t>
  </si>
  <si>
    <t>Center Line</t>
  </si>
  <si>
    <t>Definition/Explanation</t>
  </si>
  <si>
    <t>In some cases, there is a maxmimum or minimum value for the data output. Example: Maximum is 100% if representing percentages.  Minimum is zero in cases where data is represented in time (minutes, etc.)</t>
  </si>
  <si>
    <t>While not a traditional field in a control chart, this template allows a user to enter a 'target value' (desired value, often a service level agreement value)</t>
  </si>
  <si>
    <t>Fields within the Template:</t>
  </si>
  <si>
    <r>
      <t xml:space="preserve">Maximum Boundary </t>
    </r>
    <r>
      <rPr>
        <sz val="11"/>
        <rFont val="Calibri"/>
        <family val="2"/>
        <scheme val="minor"/>
      </rPr>
      <t>(optional)</t>
    </r>
  </si>
  <si>
    <r>
      <t>Minimum Boundary</t>
    </r>
    <r>
      <rPr>
        <sz val="11"/>
        <rFont val="Calibri"/>
        <family val="2"/>
        <scheme val="minor"/>
      </rPr>
      <t xml:space="preserve"> (optional)</t>
    </r>
  </si>
  <si>
    <r>
      <t xml:space="preserve">Process Change Date </t>
    </r>
    <r>
      <rPr>
        <sz val="11"/>
        <rFont val="Calibri"/>
        <family val="2"/>
        <scheme val="minor"/>
      </rPr>
      <t>(optional)</t>
    </r>
  </si>
  <si>
    <r>
      <t xml:space="preserve">SLA Target Value </t>
    </r>
    <r>
      <rPr>
        <sz val="11"/>
        <rFont val="Calibri"/>
        <family val="2"/>
        <scheme val="minor"/>
      </rPr>
      <t>(optional)</t>
    </r>
  </si>
  <si>
    <t>Stability</t>
  </si>
  <si>
    <t>Capability</t>
  </si>
  <si>
    <r>
      <rPr>
        <b/>
        <sz val="11"/>
        <color theme="1"/>
        <rFont val="Calibri"/>
        <family val="2"/>
        <scheme val="minor"/>
      </rPr>
      <t>Process stability</t>
    </r>
    <r>
      <rPr>
        <sz val="11"/>
        <color theme="1"/>
        <rFont val="Calibri"/>
        <family val="2"/>
        <scheme val="minor"/>
      </rPr>
      <t xml:space="preserve"> is the ability of the process to perform within a predictable range
</t>
    </r>
    <r>
      <rPr>
        <b/>
        <sz val="11"/>
        <color theme="1"/>
        <rFont val="Calibri"/>
        <family val="2"/>
        <scheme val="minor"/>
      </rPr>
      <t>Stable</t>
    </r>
    <r>
      <rPr>
        <sz val="11"/>
        <color theme="1"/>
        <rFont val="Calibri"/>
        <family val="2"/>
        <scheme val="minor"/>
      </rPr>
      <t xml:space="preserve">: Operating with a constant average and with the normal amount of variation (common cause variation)
</t>
    </r>
    <r>
      <rPr>
        <b/>
        <sz val="11"/>
        <color theme="1"/>
        <rFont val="Calibri"/>
        <family val="2"/>
        <scheme val="minor"/>
      </rPr>
      <t>Unstable</t>
    </r>
    <r>
      <rPr>
        <sz val="11"/>
        <color theme="1"/>
        <rFont val="Calibri"/>
        <family val="2"/>
        <scheme val="minor"/>
      </rPr>
      <t>: One or more data points which show that metric performance has changed and is now operating at a new average and/or a new level of variability (special cause variation).</t>
    </r>
  </si>
  <si>
    <r>
      <rPr>
        <b/>
        <sz val="11"/>
        <color theme="1"/>
        <rFont val="Calibri"/>
        <family val="2"/>
        <scheme val="minor"/>
      </rPr>
      <t xml:space="preserve">Process capability </t>
    </r>
    <r>
      <rPr>
        <sz val="11"/>
        <color theme="1"/>
        <rFont val="Calibri"/>
        <family val="2"/>
        <scheme val="minor"/>
      </rPr>
      <t>refers to the ability of the process to meet or exceed the stated target on a consistent basis.</t>
    </r>
  </si>
  <si>
    <t>Variation</t>
  </si>
  <si>
    <r>
      <rPr>
        <b/>
        <sz val="11"/>
        <color theme="1"/>
        <rFont val="Calibri"/>
        <family val="2"/>
        <scheme val="minor"/>
      </rPr>
      <t>Process variation</t>
    </r>
    <r>
      <rPr>
        <sz val="11"/>
        <color theme="1"/>
        <rFont val="Calibri"/>
        <family val="2"/>
        <scheme val="minor"/>
      </rPr>
      <t xml:space="preserve"> (also known as process variance or process variability) can be defined as the numerical value indicating how far processes vary from their expected performance. This is a leading cause of quality issues in production and transactional processes.</t>
    </r>
  </si>
  <si>
    <r>
      <t xml:space="preserve">A </t>
    </r>
    <r>
      <rPr>
        <b/>
        <sz val="11"/>
        <color theme="1"/>
        <rFont val="Calibri"/>
        <family val="2"/>
        <scheme val="minor"/>
      </rPr>
      <t xml:space="preserve">control chart </t>
    </r>
    <r>
      <rPr>
        <sz val="11"/>
        <color theme="1"/>
        <rFont val="Calibri"/>
        <family val="2"/>
        <scheme val="minor"/>
      </rPr>
      <t>is a graph used to study how a process changes over time. Data are plotted in time order.</t>
    </r>
  </si>
  <si>
    <t>Common Cause Variation</t>
  </si>
  <si>
    <t>Special Cause Variation</t>
  </si>
  <si>
    <r>
      <rPr>
        <b/>
        <sz val="11"/>
        <color theme="1"/>
        <rFont val="Calibri"/>
        <family val="2"/>
        <scheme val="minor"/>
      </rPr>
      <t>Common-cause variation</t>
    </r>
    <r>
      <rPr>
        <sz val="11"/>
        <color theme="1"/>
        <rFont val="Calibri"/>
        <family val="2"/>
        <scheme val="minor"/>
      </rPr>
      <t xml:space="preserve"> is the natural or expected variation in a process.  Some degree of variation will naturally occur in any process.  Example: small variations in transaction processing times</t>
    </r>
  </si>
  <si>
    <t>Field used to indicate the date of the last update</t>
  </si>
  <si>
    <t>Enter the name of the process</t>
  </si>
  <si>
    <t>Enter a name for the metric/dataset plotted on the chart</t>
  </si>
  <si>
    <t>Indicate the number of rows of data to be plotted</t>
  </si>
  <si>
    <t>If user would like to represent a time at which a change was made to the progress, to 'reset' the control limits, distinguishing from the pre-change values, a date can be entered here.</t>
  </si>
  <si>
    <r>
      <rPr>
        <b/>
        <sz val="11"/>
        <rFont val="Calibri"/>
        <family val="2"/>
        <scheme val="minor"/>
      </rPr>
      <t xml:space="preserve">New Target </t>
    </r>
    <r>
      <rPr>
        <sz val="11"/>
        <rFont val="Calibri"/>
        <family val="2"/>
        <scheme val="minor"/>
      </rPr>
      <t>(optional)</t>
    </r>
  </si>
  <si>
    <r>
      <rPr>
        <b/>
        <sz val="11"/>
        <rFont val="Calibri"/>
        <family val="2"/>
        <scheme val="minor"/>
      </rPr>
      <t>New Target Date</t>
    </r>
    <r>
      <rPr>
        <sz val="11"/>
        <rFont val="Calibri"/>
        <family val="2"/>
        <scheme val="minor"/>
      </rPr>
      <t xml:space="preserve"> (optional)</t>
    </r>
  </si>
  <si>
    <t>If a process change was made, and the user would like to indicate a new target value, it can be entered here.</t>
  </si>
  <si>
    <t>If the user wishes to notate the date on which the new target date was determined, it can be entered here</t>
  </si>
  <si>
    <t>Alarms</t>
  </si>
  <si>
    <t xml:space="preserve">Field </t>
  </si>
  <si>
    <t>Various patterns within the data that may warrant further investigation</t>
  </si>
  <si>
    <t>Explanation</t>
  </si>
  <si>
    <r>
      <t xml:space="preserve">The </t>
    </r>
    <r>
      <rPr>
        <b/>
        <sz val="11"/>
        <color theme="1"/>
        <rFont val="Calibri"/>
        <family val="2"/>
        <scheme val="minor"/>
      </rPr>
      <t>center line</t>
    </r>
    <r>
      <rPr>
        <sz val="11"/>
        <color theme="1"/>
        <rFont val="Calibri"/>
        <family val="2"/>
        <scheme val="minor"/>
      </rPr>
      <t xml:space="preserve"> represents the mean or average value of the process data plotted.</t>
    </r>
  </si>
  <si>
    <r>
      <rPr>
        <b/>
        <sz val="11"/>
        <color theme="1"/>
        <rFont val="Calibri"/>
        <family val="2"/>
        <scheme val="minor"/>
      </rPr>
      <t>Control Limits</t>
    </r>
    <r>
      <rPr>
        <sz val="11"/>
        <color theme="1"/>
        <rFont val="Calibri"/>
        <family val="2"/>
        <scheme val="minor"/>
      </rPr>
      <t xml:space="preserve"> are statistically determined based on historical/available data and used to draw conclusions about whether the process variation is consistent (in control) or unpredictable (out of control, affected by special causes of variation)  More variation in the process will yield 'wider lines', while less varation will result in more narrow lines.  Limits are calculated by multiplying the average moving range (average of the delta between adjacent data points) by 2.66 scaling factor to represent 3 sigma limits.  Note that this is NOT the same as calculating the standard deviation of the data and multiplying by 3.</t>
    </r>
  </si>
  <si>
    <r>
      <rPr>
        <b/>
        <sz val="11"/>
        <color theme="1"/>
        <rFont val="Calibri"/>
        <family val="2"/>
        <scheme val="minor"/>
      </rPr>
      <t>Special-cause variation</t>
    </r>
    <r>
      <rPr>
        <sz val="11"/>
        <color theme="1"/>
        <rFont val="Calibri"/>
        <family val="2"/>
        <scheme val="minor"/>
      </rPr>
      <t xml:space="preserve"> is unexpected or assignable-cause variation that results from unusual occurrences.  Example: major shift in market demand, system outage; the 8 alarms included on the control chart tab are examples of special causes </t>
    </r>
  </si>
  <si>
    <t>Process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</si>
</sst>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mm/dd/yy;@"/>
    <numFmt numFmtId="166" formatCode="0.0000"/>
    <numFmt numFmtId="167" formatCode="0.000"/>
    <numFmt numFmtId="168" formatCode="_(* #,##0.000_);_(* \(#,##0.000\);_(* &quot;-&quot;??_);_(@_)"/>
    <numFmt numFmtId="169" formatCode="0.0"/>
  </numFmts>
  <fonts count="34" x14ac:knownFonts="1">
    <font>
      <sz val="10"/>
      <color theme="1"/>
      <name val="Arial"/>
      <family val="2"/>
    </font>
    <font>
      <sz val="10"/>
      <name val="Arial"/>
      <family val="2"/>
    </font>
    <font>
      <sz val="10"/>
      <name val="Arial"/>
      <family val="2"/>
    </font>
    <font>
      <sz val="10"/>
      <color theme="1"/>
      <name val="Arial"/>
      <family val="2"/>
    </font>
    <font>
      <sz val="10"/>
      <name val="Arial"/>
      <family val="2"/>
    </font>
    <font>
      <sz val="11"/>
      <name val="Calibri"/>
      <family val="2"/>
      <scheme val="minor"/>
    </font>
    <font>
      <b/>
      <sz val="11"/>
      <name val="Calibri"/>
      <family val="2"/>
      <scheme val="minor"/>
    </font>
    <font>
      <sz val="11"/>
      <color rgb="FF000000"/>
      <name val="Calibri"/>
      <family val="2"/>
      <scheme val="minor"/>
    </font>
    <font>
      <sz val="12"/>
      <name val="Arial"/>
      <family val="2"/>
    </font>
    <font>
      <sz val="9"/>
      <color indexed="81"/>
      <name val="Tahoma"/>
      <family val="2"/>
    </font>
    <font>
      <sz val="11"/>
      <name val="Calibri"/>
      <family val="2"/>
    </font>
    <font>
      <b/>
      <sz val="9"/>
      <color indexed="81"/>
      <name val="Tahoma"/>
      <family val="2"/>
    </font>
    <font>
      <sz val="12"/>
      <name val="Arial"/>
      <family val="2"/>
    </font>
    <font>
      <b/>
      <sz val="10"/>
      <name val="Arial"/>
      <family val="2"/>
    </font>
    <font>
      <sz val="11"/>
      <color indexed="9"/>
      <name val="Calibri"/>
      <family val="2"/>
    </font>
    <font>
      <b/>
      <sz val="11"/>
      <color indexed="53"/>
      <name val="Calibri"/>
      <family val="2"/>
    </font>
    <font>
      <sz val="11"/>
      <color theme="1"/>
      <name val="Calibri"/>
      <family val="2"/>
    </font>
    <font>
      <b/>
      <sz val="10"/>
      <color theme="1"/>
      <name val="Arial"/>
      <family val="2"/>
    </font>
    <font>
      <sz val="10"/>
      <color rgb="FFD6A300"/>
      <name val="Arial"/>
      <family val="2"/>
    </font>
    <font>
      <b/>
      <sz val="11"/>
      <color theme="1"/>
      <name val="Calibri"/>
      <family val="2"/>
    </font>
    <font>
      <sz val="10"/>
      <color rgb="FFFF0000"/>
      <name val="Arial"/>
      <family val="2"/>
    </font>
    <font>
      <sz val="10"/>
      <name val="Calibri"/>
      <family val="2"/>
      <scheme val="minor"/>
    </font>
    <font>
      <b/>
      <sz val="12"/>
      <color rgb="FF0070C0"/>
      <name val="Calibri"/>
      <family val="2"/>
    </font>
    <font>
      <sz val="12"/>
      <color theme="1"/>
      <name val="Arial"/>
      <family val="2"/>
    </font>
    <font>
      <sz val="12"/>
      <color rgb="FFFF0000"/>
      <name val="Arial"/>
      <family val="2"/>
    </font>
    <font>
      <b/>
      <sz val="14"/>
      <name val="Calibri"/>
      <family val="2"/>
    </font>
    <font>
      <sz val="8"/>
      <name val="Arial"/>
      <family val="2"/>
    </font>
    <font>
      <b/>
      <sz val="16"/>
      <name val="Calibri"/>
      <family val="2"/>
    </font>
    <font>
      <sz val="9"/>
      <color indexed="81"/>
      <name val="Tahoma"/>
      <charset val="1"/>
    </font>
    <font>
      <b/>
      <sz val="9"/>
      <color indexed="81"/>
      <name val="Tahoma"/>
      <charset val="1"/>
    </font>
    <font>
      <b/>
      <sz val="11"/>
      <color theme="0"/>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49998474074526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xf numFmtId="0" fontId="4" fillId="0" borderId="0"/>
    <xf numFmtId="0" fontId="3" fillId="0" borderId="0"/>
    <xf numFmtId="0" fontId="7" fillId="0" borderId="0"/>
    <xf numFmtId="0" fontId="12" fillId="0" borderId="0"/>
    <xf numFmtId="0" fontId="2" fillId="0" borderId="0"/>
    <xf numFmtId="43" fontId="4" fillId="0" borderId="0" applyFont="0" applyFill="0" applyBorder="0" applyAlignment="0" applyProtection="0"/>
    <xf numFmtId="0" fontId="1" fillId="0" borderId="0"/>
    <xf numFmtId="9" fontId="8" fillId="0" borderId="0" applyFont="0" applyFill="0" applyBorder="0" applyAlignment="0" applyProtection="0"/>
    <xf numFmtId="9" fontId="3" fillId="0" borderId="0" applyFont="0" applyFill="0" applyBorder="0" applyAlignment="0" applyProtection="0"/>
  </cellStyleXfs>
  <cellXfs count="101">
    <xf numFmtId="0" fontId="0" fillId="0" borderId="0" xfId="0"/>
    <xf numFmtId="0" fontId="5" fillId="0" borderId="0" xfId="8" applyFont="1"/>
    <xf numFmtId="0" fontId="13" fillId="3" borderId="1" xfId="8" applyFont="1" applyFill="1" applyBorder="1" applyAlignment="1" applyProtection="1">
      <alignment horizontal="center" wrapText="1"/>
      <protection locked="0"/>
    </xf>
    <xf numFmtId="0" fontId="13" fillId="3" borderId="1" xfId="8" applyFont="1" applyFill="1" applyBorder="1" applyAlignment="1">
      <alignment horizontal="center"/>
    </xf>
    <xf numFmtId="43" fontId="13" fillId="3" borderId="1" xfId="7" applyFont="1" applyFill="1" applyBorder="1" applyAlignment="1">
      <alignment horizontal="center"/>
    </xf>
    <xf numFmtId="0" fontId="13" fillId="0" borderId="0" xfId="8" applyFont="1"/>
    <xf numFmtId="0" fontId="1" fillId="0" borderId="0" xfId="8"/>
    <xf numFmtId="0" fontId="1" fillId="0" borderId="0" xfId="8" applyProtection="1">
      <protection locked="0"/>
    </xf>
    <xf numFmtId="43" fontId="0" fillId="0" borderId="0" xfId="7" applyFont="1"/>
    <xf numFmtId="0" fontId="14" fillId="0" borderId="0" xfId="0" applyFont="1" applyAlignment="1">
      <alignment vertical="center"/>
    </xf>
    <xf numFmtId="0" fontId="10" fillId="0" borderId="0" xfId="0" applyFont="1"/>
    <xf numFmtId="0" fontId="16" fillId="0" borderId="0" xfId="0" applyFont="1" applyProtection="1">
      <protection locked="0"/>
    </xf>
    <xf numFmtId="0" fontId="1" fillId="0" borderId="1" xfId="8" applyBorder="1"/>
    <xf numFmtId="0" fontId="1" fillId="0" borderId="0" xfId="8" applyAlignment="1">
      <alignment horizontal="center"/>
    </xf>
    <xf numFmtId="0" fontId="0" fillId="0" borderId="1" xfId="0" applyBorder="1"/>
    <xf numFmtId="0" fontId="0" fillId="0" borderId="1" xfId="0" applyBorder="1" applyAlignment="1">
      <alignment horizontal="center"/>
    </xf>
    <xf numFmtId="0" fontId="0" fillId="2" borderId="1" xfId="0" applyFill="1" applyBorder="1" applyAlignment="1">
      <alignment horizontal="center"/>
    </xf>
    <xf numFmtId="0" fontId="18" fillId="4" borderId="1" xfId="0" applyFont="1" applyFill="1" applyBorder="1" applyAlignment="1">
      <alignment horizontal="center"/>
    </xf>
    <xf numFmtId="0" fontId="1" fillId="0" borderId="1" xfId="8" applyBorder="1" applyAlignment="1">
      <alignment horizontal="center"/>
    </xf>
    <xf numFmtId="0" fontId="5" fillId="0" borderId="0" xfId="8" applyFont="1" applyAlignment="1">
      <alignment horizontal="left"/>
    </xf>
    <xf numFmtId="0" fontId="6" fillId="0" borderId="1" xfId="8" applyFont="1" applyBorder="1" applyAlignment="1">
      <alignment horizontal="left" vertical="center"/>
    </xf>
    <xf numFmtId="165" fontId="0" fillId="0" borderId="1" xfId="0" applyNumberFormat="1" applyBorder="1" applyAlignment="1">
      <alignment horizontal="center"/>
    </xf>
    <xf numFmtId="0" fontId="17" fillId="0" borderId="1" xfId="0" applyFont="1" applyBorder="1"/>
    <xf numFmtId="0" fontId="13" fillId="5" borderId="1" xfId="8" applyFont="1" applyFill="1" applyBorder="1" applyAlignment="1" applyProtection="1">
      <alignment horizontal="center"/>
      <protection locked="0"/>
    </xf>
    <xf numFmtId="166" fontId="1" fillId="5" borderId="1" xfId="8" applyNumberFormat="1" applyFill="1" applyBorder="1" applyAlignment="1" applyProtection="1">
      <alignment horizontal="center"/>
      <protection locked="0"/>
    </xf>
    <xf numFmtId="0" fontId="0" fillId="0" borderId="1" xfId="0" applyBorder="1" applyAlignment="1">
      <alignment horizontal="right"/>
    </xf>
    <xf numFmtId="165"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xf>
    <xf numFmtId="164" fontId="1" fillId="6" borderId="1" xfId="8" applyNumberFormat="1" applyFill="1" applyBorder="1" applyAlignment="1" applyProtection="1">
      <alignment horizontal="center"/>
      <protection locked="0"/>
    </xf>
    <xf numFmtId="0" fontId="1" fillId="6" borderId="1" xfId="8" applyFill="1" applyBorder="1" applyAlignment="1" applyProtection="1">
      <alignment horizontal="center"/>
      <protection locked="0"/>
    </xf>
    <xf numFmtId="0" fontId="20" fillId="0" borderId="1" xfId="8" applyFont="1" applyBorder="1" applyAlignment="1">
      <alignment horizontal="center"/>
    </xf>
    <xf numFmtId="166" fontId="1" fillId="3" borderId="1" xfId="8" applyNumberFormat="1" applyFill="1" applyBorder="1" applyAlignment="1">
      <alignment horizontal="center"/>
    </xf>
    <xf numFmtId="0" fontId="13" fillId="2" borderId="1" xfId="8" applyFont="1" applyFill="1" applyBorder="1" applyAlignment="1">
      <alignment horizontal="center"/>
    </xf>
    <xf numFmtId="43" fontId="0" fillId="3" borderId="1" xfId="7" applyFont="1" applyFill="1" applyBorder="1" applyAlignment="1">
      <alignment horizontal="center"/>
    </xf>
    <xf numFmtId="43" fontId="1" fillId="2" borderId="1" xfId="8" applyNumberFormat="1" applyFill="1" applyBorder="1" applyAlignment="1">
      <alignment horizontal="center"/>
    </xf>
    <xf numFmtId="0" fontId="1" fillId="3" borderId="1" xfId="8" applyFill="1" applyBorder="1" applyAlignment="1">
      <alignment horizontal="center"/>
    </xf>
    <xf numFmtId="43" fontId="1" fillId="3" borderId="1" xfId="8" applyNumberFormat="1" applyFill="1" applyBorder="1" applyAlignment="1">
      <alignment horizontal="center"/>
    </xf>
    <xf numFmtId="0" fontId="0" fillId="2" borderId="1" xfId="0" applyFill="1" applyBorder="1"/>
    <xf numFmtId="2" fontId="0" fillId="0" borderId="1" xfId="0" applyNumberFormat="1" applyBorder="1"/>
    <xf numFmtId="167" fontId="1" fillId="3" borderId="1" xfId="8" applyNumberFormat="1" applyFill="1" applyBorder="1" applyAlignment="1">
      <alignment horizontal="center"/>
    </xf>
    <xf numFmtId="0" fontId="1" fillId="0" borderId="0" xfId="0" applyFont="1"/>
    <xf numFmtId="166" fontId="0" fillId="0" borderId="1" xfId="0" applyNumberFormat="1" applyBorder="1"/>
    <xf numFmtId="0" fontId="1" fillId="0" borderId="1" xfId="8" applyBorder="1" applyAlignment="1">
      <alignment horizontal="right"/>
    </xf>
    <xf numFmtId="0" fontId="15" fillId="0" borderId="0" xfId="0" applyFont="1" applyAlignment="1">
      <alignment vertical="center"/>
    </xf>
    <xf numFmtId="0" fontId="16" fillId="0" borderId="0" xfId="0" applyFont="1"/>
    <xf numFmtId="0" fontId="19" fillId="0" borderId="1" xfId="0" applyFont="1" applyBorder="1" applyAlignment="1">
      <alignment horizontal="center"/>
    </xf>
    <xf numFmtId="0" fontId="19" fillId="0" borderId="1" xfId="0" applyFont="1" applyBorder="1"/>
    <xf numFmtId="0" fontId="16" fillId="0" borderId="1" xfId="0" applyFont="1" applyBorder="1" applyAlignment="1">
      <alignment horizontal="center"/>
    </xf>
    <xf numFmtId="0" fontId="16" fillId="0" borderId="1" xfId="0" applyFont="1" applyBorder="1"/>
    <xf numFmtId="0" fontId="6" fillId="0" borderId="0" xfId="8" applyFont="1"/>
    <xf numFmtId="0" fontId="13" fillId="0" borderId="0" xfId="8" applyFont="1" applyAlignment="1">
      <alignment horizontal="center"/>
    </xf>
    <xf numFmtId="0" fontId="13" fillId="3" borderId="1" xfId="8" applyFont="1" applyFill="1" applyBorder="1" applyAlignment="1">
      <alignment horizontal="center" wrapText="1"/>
    </xf>
    <xf numFmtId="0" fontId="21" fillId="0" borderId="1" xfId="8" applyFont="1" applyBorder="1"/>
    <xf numFmtId="0" fontId="21" fillId="0" borderId="1" xfId="8" applyFont="1" applyBorder="1" applyAlignment="1" applyProtection="1">
      <alignment horizontal="left" vertical="center"/>
      <protection locked="0"/>
    </xf>
    <xf numFmtId="0" fontId="22" fillId="0" borderId="0" xfId="0" applyFont="1"/>
    <xf numFmtId="0" fontId="23" fillId="0" borderId="0" xfId="0" applyFont="1"/>
    <xf numFmtId="167" fontId="0" fillId="0" borderId="1" xfId="0" applyNumberFormat="1" applyBorder="1" applyAlignment="1">
      <alignment horizontal="center"/>
    </xf>
    <xf numFmtId="168" fontId="0" fillId="0" borderId="1" xfId="0" applyNumberFormat="1" applyBorder="1"/>
    <xf numFmtId="0" fontId="1" fillId="0" borderId="1" xfId="0" applyFont="1" applyBorder="1" applyAlignment="1">
      <alignment horizontal="center"/>
    </xf>
    <xf numFmtId="2" fontId="0" fillId="7" borderId="1" xfId="0" applyNumberFormat="1" applyFill="1" applyBorder="1"/>
    <xf numFmtId="0" fontId="0" fillId="0" borderId="0" xfId="0" applyProtection="1">
      <protection locked="0"/>
    </xf>
    <xf numFmtId="1" fontId="0" fillId="0" borderId="1" xfId="0" applyNumberFormat="1" applyBorder="1" applyAlignment="1">
      <alignment horizontal="center"/>
    </xf>
    <xf numFmtId="0" fontId="1" fillId="7" borderId="1" xfId="8" applyFill="1" applyBorder="1" applyAlignment="1">
      <alignment horizontal="center"/>
    </xf>
    <xf numFmtId="0" fontId="0" fillId="0" borderId="0" xfId="0" applyAlignment="1">
      <alignment horizontal="right"/>
    </xf>
    <xf numFmtId="0" fontId="1" fillId="6" borderId="1" xfId="8" applyFill="1" applyBorder="1" applyAlignment="1" applyProtection="1">
      <alignment horizontal="center" vertical="center"/>
      <protection locked="0"/>
    </xf>
    <xf numFmtId="0" fontId="5" fillId="6" borderId="1" xfId="8" applyFont="1" applyFill="1" applyBorder="1" applyAlignment="1" applyProtection="1">
      <alignment horizontal="center" vertical="center"/>
      <protection locked="0"/>
    </xf>
    <xf numFmtId="1" fontId="1" fillId="6" borderId="1" xfId="10" applyNumberFormat="1" applyFont="1" applyFill="1" applyBorder="1" applyAlignment="1" applyProtection="1">
      <alignment horizontal="center"/>
      <protection locked="0"/>
    </xf>
    <xf numFmtId="0" fontId="25" fillId="0" borderId="0" xfId="0" applyFont="1" applyAlignment="1">
      <alignment vertical="center"/>
    </xf>
    <xf numFmtId="0" fontId="27" fillId="0" borderId="0" xfId="0" applyFont="1" applyAlignment="1">
      <alignment vertical="center"/>
    </xf>
    <xf numFmtId="0" fontId="19" fillId="0" borderId="1" xfId="0" applyFont="1" applyBorder="1" applyAlignment="1">
      <alignment horizontal="left"/>
    </xf>
    <xf numFmtId="167" fontId="1" fillId="6" borderId="1" xfId="8" applyNumberFormat="1" applyFill="1" applyBorder="1" applyAlignment="1" applyProtection="1">
      <alignment horizontal="center"/>
      <protection locked="0"/>
    </xf>
    <xf numFmtId="0" fontId="31" fillId="0" borderId="0" xfId="0" applyFont="1"/>
    <xf numFmtId="0" fontId="31" fillId="0" borderId="0" xfId="0" applyFont="1" applyAlignment="1">
      <alignment wrapText="1"/>
    </xf>
    <xf numFmtId="0" fontId="32" fillId="0" borderId="0" xfId="0" applyFont="1" applyAlignment="1">
      <alignment wrapText="1"/>
    </xf>
    <xf numFmtId="0" fontId="30" fillId="9" borderId="2" xfId="0" applyFont="1" applyFill="1" applyBorder="1" applyAlignment="1">
      <alignment wrapText="1"/>
    </xf>
    <xf numFmtId="0" fontId="30" fillId="9" borderId="5" xfId="0" applyFont="1" applyFill="1" applyBorder="1" applyAlignment="1">
      <alignment wrapText="1"/>
    </xf>
    <xf numFmtId="0" fontId="6" fillId="0" borderId="2" xfId="0" applyFont="1" applyBorder="1" applyAlignment="1">
      <alignment vertical="center" wrapText="1"/>
    </xf>
    <xf numFmtId="0" fontId="32" fillId="0" borderId="2" xfId="0" applyFont="1" applyBorder="1" applyAlignment="1">
      <alignment vertical="center" wrapText="1"/>
    </xf>
    <xf numFmtId="0" fontId="6" fillId="0" borderId="2" xfId="8" applyFont="1" applyBorder="1" applyAlignment="1">
      <alignment horizontal="left" vertical="center"/>
    </xf>
    <xf numFmtId="0" fontId="5" fillId="0" borderId="2" xfId="8" applyFont="1" applyBorder="1" applyAlignment="1" applyProtection="1">
      <alignment horizontal="left" vertical="center"/>
      <protection locked="0"/>
    </xf>
    <xf numFmtId="0" fontId="6" fillId="0" borderId="6" xfId="8" applyFont="1" applyBorder="1" applyAlignment="1" applyProtection="1">
      <alignment horizontal="left" vertical="center"/>
      <protection locked="0"/>
    </xf>
    <xf numFmtId="0" fontId="1" fillId="7" borderId="0" xfId="8" applyFill="1" applyBorder="1"/>
    <xf numFmtId="0" fontId="13" fillId="7" borderId="0" xfId="8" applyFont="1" applyFill="1" applyBorder="1" applyAlignment="1">
      <alignment horizontal="center"/>
    </xf>
    <xf numFmtId="169" fontId="1" fillId="7" borderId="0" xfId="8" applyNumberFormat="1" applyFill="1" applyBorder="1" applyAlignment="1">
      <alignment horizontal="center"/>
    </xf>
    <xf numFmtId="0" fontId="1" fillId="7" borderId="0" xfId="8" applyFill="1" applyBorder="1" applyAlignment="1">
      <alignment horizontal="center"/>
    </xf>
    <xf numFmtId="0" fontId="20" fillId="7" borderId="0" xfId="8" applyFont="1" applyFill="1" applyBorder="1" applyAlignment="1">
      <alignment horizontal="center"/>
    </xf>
    <xf numFmtId="0" fontId="31" fillId="0" borderId="5" xfId="0" applyFont="1" applyBorder="1" applyAlignment="1">
      <alignment vertical="center" wrapText="1"/>
    </xf>
    <xf numFmtId="0" fontId="31" fillId="0" borderId="5" xfId="0" quotePrefix="1" applyFont="1" applyBorder="1" applyAlignment="1">
      <alignment vertical="center" wrapText="1"/>
    </xf>
    <xf numFmtId="0" fontId="32" fillId="0" borderId="2" xfId="0" applyFont="1" applyBorder="1" applyAlignment="1">
      <alignment horizontal="left" vertical="center" wrapText="1"/>
    </xf>
    <xf numFmtId="0" fontId="31" fillId="0" borderId="0" xfId="0" applyFont="1" applyAlignment="1">
      <alignment vertical="center" wrapText="1"/>
    </xf>
    <xf numFmtId="0" fontId="31" fillId="0" borderId="0" xfId="0" quotePrefix="1" applyFont="1" applyAlignment="1">
      <alignment vertical="center" wrapText="1"/>
    </xf>
    <xf numFmtId="0" fontId="30" fillId="9" borderId="2" xfId="0" applyFont="1" applyFill="1" applyBorder="1" applyAlignment="1">
      <alignment vertical="center" wrapText="1"/>
    </xf>
    <xf numFmtId="0" fontId="30" fillId="9" borderId="5" xfId="0" applyFont="1" applyFill="1" applyBorder="1" applyAlignment="1">
      <alignment vertical="center" wrapText="1"/>
    </xf>
    <xf numFmtId="0" fontId="5" fillId="0" borderId="2" xfId="8" applyFont="1" applyBorder="1" applyAlignment="1">
      <alignment vertical="center"/>
    </xf>
    <xf numFmtId="0" fontId="31" fillId="0" borderId="7" xfId="0" applyFont="1" applyBorder="1" applyAlignment="1">
      <alignment vertical="center" wrapText="1"/>
    </xf>
    <xf numFmtId="0" fontId="33" fillId="8" borderId="3" xfId="0" applyFont="1" applyFill="1" applyBorder="1" applyAlignment="1">
      <alignment horizontal="left" wrapText="1"/>
    </xf>
    <xf numFmtId="0" fontId="33" fillId="8" borderId="4" xfId="0" applyFont="1" applyFill="1" applyBorder="1" applyAlignment="1">
      <alignment horizontal="left" wrapText="1"/>
    </xf>
    <xf numFmtId="0" fontId="33" fillId="8" borderId="3" xfId="0" applyFont="1" applyFill="1" applyBorder="1" applyAlignment="1">
      <alignment horizontal="left" vertical="center" wrapText="1"/>
    </xf>
    <xf numFmtId="0" fontId="33" fillId="8" borderId="4" xfId="0" applyFont="1" applyFill="1" applyBorder="1" applyAlignment="1">
      <alignment horizontal="left" vertical="center" wrapText="1"/>
    </xf>
    <xf numFmtId="0" fontId="31" fillId="0" borderId="5" xfId="0" applyFont="1" applyBorder="1" applyAlignment="1">
      <alignment horizontal="left" vertical="center" wrapText="1"/>
    </xf>
  </cellXfs>
  <cellStyles count="11">
    <cellStyle name="Comma 2" xfId="7" xr:uid="{00000000-0005-0000-0000-000000000000}"/>
    <cellStyle name="Normal" xfId="0" builtinId="0"/>
    <cellStyle name="Normal 2" xfId="2" xr:uid="{00000000-0005-0000-0000-000002000000}"/>
    <cellStyle name="Normal 3" xfId="4" xr:uid="{00000000-0005-0000-0000-000003000000}"/>
    <cellStyle name="Normal 4" xfId="1" xr:uid="{00000000-0005-0000-0000-000004000000}"/>
    <cellStyle name="Normal 5" xfId="5" xr:uid="{00000000-0005-0000-0000-000005000000}"/>
    <cellStyle name="Normal 6" xfId="3" xr:uid="{00000000-0005-0000-0000-000006000000}"/>
    <cellStyle name="Normal 7" xfId="6" xr:uid="{00000000-0005-0000-0000-000007000000}"/>
    <cellStyle name="Normal 8" xfId="8" xr:uid="{00000000-0005-0000-0000-000008000000}"/>
    <cellStyle name="Percent" xfId="10" builtinId="5"/>
    <cellStyle name="Percent 2" xfId="9" xr:uid="{00000000-0005-0000-0000-00000A00000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auto="1"/>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CCFFCC"/>
      <color rgb="FFD6A300"/>
      <color rgb="FFF6F4F2"/>
      <color rgb="FFFF5050"/>
      <color rgb="FFFF6600"/>
      <color rgb="FF66FF66"/>
      <color rgb="FFFF99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Rules!$Z$6</c:f>
          <c:strCache>
            <c:ptCount val="1"/>
            <c:pt idx="0">
              <c:v>Process Name Metric Name</c:v>
            </c:pt>
          </c:strCache>
        </c:strRef>
      </c:tx>
      <c:layout>
        <c:manualLayout>
          <c:xMode val="edge"/>
          <c:yMode val="edge"/>
          <c:x val="0.34527562562390179"/>
          <c:y val="4.6040630957044561E-2"/>
        </c:manualLayout>
      </c:layout>
      <c:overlay val="0"/>
      <c:spPr>
        <a:noFill/>
        <a:ln w="25400">
          <a:noFill/>
        </a:ln>
      </c:spPr>
      <c:txPr>
        <a:bodyPr/>
        <a:lstStyle/>
        <a:p>
          <a:pPr>
            <a:defRPr b="1"/>
          </a:pPr>
          <a:endParaRPr lang="en-US"/>
        </a:p>
      </c:txPr>
    </c:title>
    <c:autoTitleDeleted val="0"/>
    <c:plotArea>
      <c:layout>
        <c:manualLayout>
          <c:layoutTarget val="inner"/>
          <c:xMode val="edge"/>
          <c:yMode val="edge"/>
          <c:x val="0.15497658362127673"/>
          <c:y val="0.20198675496688742"/>
          <c:w val="0.82437585938788904"/>
          <c:h val="0.53973509933774833"/>
        </c:manualLayout>
      </c:layout>
      <c:lineChart>
        <c:grouping val="standard"/>
        <c:varyColors val="0"/>
        <c:ser>
          <c:idx val="0"/>
          <c:order val="0"/>
          <c:tx>
            <c:strRef>
              <c:f>'Metric Control Chart'!$B$13</c:f>
              <c:strCache>
                <c:ptCount val="1"/>
                <c:pt idx="0">
                  <c:v>Metric Name</c:v>
                </c:pt>
              </c:strCache>
            </c:strRef>
          </c:tx>
          <c:spPr>
            <a:ln>
              <a:solidFill>
                <a:srgbClr val="002060"/>
              </a:solidFill>
            </a:ln>
          </c:spPr>
          <c:marker>
            <c:symbol val="diamond"/>
            <c:size val="6"/>
            <c:spPr>
              <a:solidFill>
                <a:srgbClr val="002060"/>
              </a:solidFill>
              <a:ln>
                <a:solidFill>
                  <a:srgbClr val="00206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[0]!MetricValueR</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548-4CCA-A184-A295353AA250}"/>
            </c:ext>
          </c:extLst>
        </c:ser>
        <c:ser>
          <c:idx val="1"/>
          <c:order val="1"/>
          <c:tx>
            <c:strRef>
              <c:f>'Metric Control Chart'!$D$12</c:f>
              <c:strCache>
                <c:ptCount val="1"/>
                <c:pt idx="0">
                  <c:v>Average</c:v>
                </c:pt>
              </c:strCache>
            </c:strRef>
          </c:tx>
          <c:spPr>
            <a:ln>
              <a:solidFill>
                <a:srgbClr val="00B050"/>
              </a:solidFill>
            </a:ln>
          </c:spPr>
          <c:marker>
            <c:symbol val="none"/>
          </c:marker>
          <c:dLbls>
            <c:dLbl>
              <c:idx val="0"/>
              <c:layout>
                <c:manualLayout>
                  <c:x val="-1.2603159077589517E-2"/>
                  <c:y val="-3.8062086922099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4634227334008504E-2"/>
                      <c:h val="4.5571429596657581E-2"/>
                    </c:manualLayout>
                  </c15:layout>
                </c:ext>
                <c:ext xmlns:c16="http://schemas.microsoft.com/office/drawing/2014/chart" uri="{C3380CC4-5D6E-409C-BE32-E72D297353CC}">
                  <c16:uniqueId val="{00000000-046E-4E20-89E9-3C462E6267C0}"/>
                </c:ext>
              </c:extLst>
            </c:dLbl>
            <c:numFmt formatCode="#,##0.0" sourceLinked="0"/>
            <c:spPr>
              <a:noFill/>
              <a:ln>
                <a:noFill/>
              </a:ln>
              <a:effectLst/>
            </c:spPr>
            <c:txPr>
              <a:bodyPr/>
              <a:lstStyle/>
              <a:p>
                <a:pPr>
                  <a:defRPr b="1">
                    <a:solidFill>
                      <a:srgbClr val="00B050"/>
                    </a:solidFill>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[0]!AvgR</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548-4CCA-A184-A295353AA250}"/>
            </c:ext>
          </c:extLst>
        </c:ser>
        <c:ser>
          <c:idx val="2"/>
          <c:order val="2"/>
          <c:tx>
            <c:strRef>
              <c:f>'Metric Control Chart'!$H$12</c:f>
              <c:strCache>
                <c:ptCount val="1"/>
                <c:pt idx="0">
                  <c:v>LCL</c:v>
                </c:pt>
              </c:strCache>
            </c:strRef>
          </c:tx>
          <c:spPr>
            <a:ln>
              <a:solidFill>
                <a:schemeClr val="accent2"/>
              </a:solidFill>
            </a:ln>
          </c:spPr>
          <c:marker>
            <c:symbol val="none"/>
          </c:marker>
          <c:dLbls>
            <c:dLbl>
              <c:idx val="0"/>
              <c:layout>
                <c:manualLayout>
                  <c:x val="-1.3717543944563988E-2"/>
                  <c:y val="3.759999052598652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479864893517607E-2"/>
                      <c:h val="4.5571429596657581E-2"/>
                    </c:manualLayout>
                  </c15:layout>
                </c:ext>
                <c:ext xmlns:c16="http://schemas.microsoft.com/office/drawing/2014/chart" uri="{C3380CC4-5D6E-409C-BE32-E72D297353CC}">
                  <c16:uniqueId val="{00000002-046E-4E20-89E9-3C462E6267C0}"/>
                </c:ext>
              </c:extLst>
            </c:dLbl>
            <c:numFmt formatCode="#,##0.0" sourceLinked="0"/>
            <c:spPr>
              <a:noFill/>
              <a:ln>
                <a:noFill/>
              </a:ln>
              <a:effectLst/>
            </c:spPr>
            <c:txPr>
              <a:bodyPr wrap="square" lIns="38100" tIns="19050" rIns="38100" bIns="19050" anchor="ctr" anchorCtr="0">
                <a:spAutoFit/>
              </a:bodyPr>
              <a:lstStyle/>
              <a:p>
                <a:pPr algn="ctr">
                  <a:defRPr lang="en-US" sz="1000" b="0" i="0" u="none" strike="noStrike" kern="1200" baseline="0">
                    <a:solidFill>
                      <a:srgbClr val="FF0000"/>
                    </a:solidFill>
                    <a:effectLst/>
                    <a:latin typeface="Arial"/>
                    <a:ea typeface="Arial"/>
                    <a:cs typeface="Arial"/>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[0]!LCLR</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548-4CCA-A184-A295353AA250}"/>
            </c:ext>
          </c:extLst>
        </c:ser>
        <c:ser>
          <c:idx val="3"/>
          <c:order val="3"/>
          <c:tx>
            <c:strRef>
              <c:f>'Metric Control Chart'!$I$12</c:f>
              <c:strCache>
                <c:ptCount val="1"/>
                <c:pt idx="0">
                  <c:v>UCL</c:v>
                </c:pt>
              </c:strCache>
            </c:strRef>
          </c:tx>
          <c:spPr>
            <a:ln>
              <a:solidFill>
                <a:schemeClr val="accent2"/>
              </a:solidFill>
            </a:ln>
          </c:spPr>
          <c:marker>
            <c:symbol val="none"/>
          </c:marker>
          <c:dLbls>
            <c:dLbl>
              <c:idx val="0"/>
              <c:layout>
                <c:manualLayout>
                  <c:x val="-2.1243288309949687E-2"/>
                  <c:y val="-3.2214286439016568E-2"/>
                </c:manualLayout>
              </c:layout>
              <c:numFmt formatCode="#,##0.0" sourceLinked="0"/>
              <c:spPr>
                <a:noFill/>
                <a:ln>
                  <a:noFill/>
                </a:ln>
                <a:effectLst/>
              </c:spPr>
              <c:txPr>
                <a:bodyPr wrap="square" lIns="38100" tIns="19050" rIns="38100" bIns="19050" anchor="ctr">
                  <a:noAutofit/>
                </a:bodyPr>
                <a:lstStyle/>
                <a:p>
                  <a:pPr>
                    <a:defRPr>
                      <a:solidFill>
                        <a:srgbClr val="FF0000"/>
                      </a:solidFill>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8.4936240488608566E-2"/>
                      <c:h val="4.8714286810220178E-2"/>
                    </c:manualLayout>
                  </c15:layout>
                </c:ext>
                <c:ext xmlns:c16="http://schemas.microsoft.com/office/drawing/2014/chart" uri="{C3380CC4-5D6E-409C-BE32-E72D297353CC}">
                  <c16:uniqueId val="{00000004-046E-4E20-89E9-3C462E6267C0}"/>
                </c:ext>
              </c:extLst>
            </c:dLbl>
            <c:numFmt formatCode="#,##0.0" sourceLinked="0"/>
            <c:spPr>
              <a:noFill/>
              <a:ln>
                <a:noFill/>
              </a:ln>
              <a:effectLst/>
            </c:spPr>
            <c:txPr>
              <a:bodyPr wrap="square" lIns="38100" tIns="19050" rIns="38100" bIns="19050" anchor="ctr">
                <a:spAutoFit/>
              </a:bodyPr>
              <a:lstStyle/>
              <a:p>
                <a:pPr>
                  <a:defRPr>
                    <a:solidFill>
                      <a:srgbClr val="FF0000"/>
                    </a:solidFill>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[0]!UCLR</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1548-4CCA-A184-A295353AA250}"/>
            </c:ext>
          </c:extLst>
        </c:ser>
        <c:ser>
          <c:idx val="4"/>
          <c:order val="4"/>
          <c:tx>
            <c:strRef>
              <c:f>'Metric Control Chart'!$J$12</c:f>
              <c:strCache>
                <c:ptCount val="1"/>
                <c:pt idx="0">
                  <c:v>SLA Target</c:v>
                </c:pt>
              </c:strCache>
            </c:strRef>
          </c:tx>
          <c:spPr>
            <a:ln>
              <a:solidFill>
                <a:schemeClr val="accent6">
                  <a:lumMod val="60000"/>
                  <a:lumOff val="40000"/>
                </a:schemeClr>
              </a:solidFill>
              <a:prstDash val="dash"/>
            </a:ln>
          </c:spPr>
          <c:marker>
            <c:symbol val="none"/>
          </c:marker>
          <c:dLbls>
            <c:dLbl>
              <c:idx val="0"/>
              <c:layout>
                <c:manualLayout>
                  <c:x val="-1.6629194411176981E-2"/>
                  <c:y val="-3.3785715045797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6E-4E20-89E9-3C462E6267C0}"/>
                </c:ext>
              </c:extLst>
            </c:dLbl>
            <c:numFmt formatCode="#,##0" sourceLinked="0"/>
            <c:spPr>
              <a:noFill/>
              <a:ln>
                <a:noFill/>
              </a:ln>
              <a:effectLst/>
            </c:spPr>
            <c:txPr>
              <a:bodyPr wrap="square" lIns="38100" tIns="19050" rIns="38100" bIns="19050" anchor="ctr">
                <a:spAutoFit/>
              </a:bodyPr>
              <a:lstStyle/>
              <a:p>
                <a:pPr>
                  <a:defRPr>
                    <a:solidFill>
                      <a:schemeClr val="accent6">
                        <a:lumMod val="60000"/>
                        <a:lumOff val="40000"/>
                      </a:schemeClr>
                    </a:solidFill>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[0]!USLR</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1548-4CCA-A184-A295353AA250}"/>
            </c:ext>
          </c:extLst>
        </c:ser>
        <c:ser>
          <c:idx val="6"/>
          <c:order val="6"/>
          <c:tx>
            <c:strRef>
              <c:f>Rules!$L$13</c:f>
              <c:strCache>
                <c:ptCount val="1"/>
                <c:pt idx="0">
                  <c:v>Rule 1</c:v>
                </c:pt>
              </c:strCache>
            </c:strRef>
          </c:tx>
          <c:spPr>
            <a:ln>
              <a:noFill/>
            </a:ln>
          </c:spPr>
          <c:marker>
            <c:symbol val="circle"/>
            <c:size val="6"/>
            <c:spPr>
              <a:solidFill>
                <a:schemeClr val="accent2"/>
              </a:solidFill>
              <a:ln>
                <a:solidFill>
                  <a:schemeClr val="accent2"/>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[0]!Rule1R</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8-046E-4E20-89E9-3C462E6267C0}"/>
            </c:ext>
          </c:extLst>
        </c:ser>
        <c:ser>
          <c:idx val="7"/>
          <c:order val="7"/>
          <c:tx>
            <c:strRef>
              <c:f>Rules!$M$13</c:f>
              <c:strCache>
                <c:ptCount val="1"/>
                <c:pt idx="0">
                  <c:v>Rule 2</c:v>
                </c:pt>
              </c:strCache>
            </c:strRef>
          </c:tx>
          <c:spPr>
            <a:ln>
              <a:noFill/>
              <a:prstDash val="dash"/>
            </a:ln>
          </c:spPr>
          <c:marker>
            <c:symbol val="circle"/>
            <c:size val="6"/>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[0]!Rule2R</c:f>
              <c:numCache>
                <c:formatCode>General</c:formatCode>
                <c:ptCount val="12"/>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9-046E-4E20-89E9-3C462E6267C0}"/>
            </c:ext>
          </c:extLst>
        </c:ser>
        <c:ser>
          <c:idx val="8"/>
          <c:order val="8"/>
          <c:tx>
            <c:strRef>
              <c:f>Rules!$N$13</c:f>
              <c:strCache>
                <c:ptCount val="1"/>
                <c:pt idx="0">
                  <c:v>Rule 3</c:v>
                </c:pt>
              </c:strCache>
            </c:strRef>
          </c:tx>
          <c:spPr>
            <a:ln w="12700">
              <a:noFill/>
              <a:prstDash val="sysDash"/>
            </a:ln>
          </c:spPr>
          <c:marker>
            <c:symbol val="circle"/>
            <c:size val="6"/>
            <c:spPr>
              <a:solidFill>
                <a:schemeClr val="accent2"/>
              </a:solidFill>
              <a:ln>
                <a:solidFill>
                  <a:schemeClr val="accent2"/>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[0]!Rule3R</c:f>
              <c:numCache>
                <c:formatCode>General</c:formatCode>
                <c:ptCount val="12"/>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A-046E-4E20-89E9-3C462E6267C0}"/>
            </c:ext>
          </c:extLst>
        </c:ser>
        <c:ser>
          <c:idx val="9"/>
          <c:order val="9"/>
          <c:tx>
            <c:strRef>
              <c:f>Rules!$O$13</c:f>
              <c:strCache>
                <c:ptCount val="1"/>
                <c:pt idx="0">
                  <c:v>Rule 4</c:v>
                </c:pt>
              </c:strCache>
            </c:strRef>
          </c:tx>
          <c:spPr>
            <a:ln>
              <a:noFill/>
            </a:ln>
          </c:spPr>
          <c:marker>
            <c:symbol val="circle"/>
            <c:size val="6"/>
            <c:spPr>
              <a:solidFill>
                <a:srgbClr val="FF0000"/>
              </a:solidFill>
              <a:ln>
                <a:solidFill>
                  <a:srgbClr val="FF000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[0]!Rule4R</c:f>
              <c:numCache>
                <c:formatCode>General</c:formatCode>
                <c:ptCount val="12"/>
                <c:pt idx="8">
                  <c:v>#N/A</c:v>
                </c:pt>
                <c:pt idx="9">
                  <c:v>#N/A</c:v>
                </c:pt>
                <c:pt idx="10">
                  <c:v>#N/A</c:v>
                </c:pt>
                <c:pt idx="11">
                  <c:v>#N/A</c:v>
                </c:pt>
              </c:numCache>
            </c:numRef>
          </c:val>
          <c:smooth val="0"/>
          <c:extLst>
            <c:ext xmlns:c16="http://schemas.microsoft.com/office/drawing/2014/chart" uri="{C3380CC4-5D6E-409C-BE32-E72D297353CC}">
              <c16:uniqueId val="{0000000B-046E-4E20-89E9-3C462E6267C0}"/>
            </c:ext>
          </c:extLst>
        </c:ser>
        <c:ser>
          <c:idx val="10"/>
          <c:order val="10"/>
          <c:tx>
            <c:strRef>
              <c:f>Rules!$P$13</c:f>
              <c:strCache>
                <c:ptCount val="1"/>
                <c:pt idx="0">
                  <c:v>Rule 5</c:v>
                </c:pt>
              </c:strCache>
            </c:strRef>
          </c:tx>
          <c:spPr>
            <a:ln>
              <a:noFill/>
            </a:ln>
          </c:spPr>
          <c:marker>
            <c:symbol val="circle"/>
            <c:size val="6"/>
            <c:spPr>
              <a:solidFill>
                <a:srgbClr val="FF0000"/>
              </a:solidFill>
              <a:ln>
                <a:solidFill>
                  <a:srgbClr val="FF000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[0]!Rule5R</c:f>
              <c:numCache>
                <c:formatCode>General</c:formatCode>
                <c:ptCount val="12"/>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C-046E-4E20-89E9-3C462E6267C0}"/>
            </c:ext>
          </c:extLst>
        </c:ser>
        <c:ser>
          <c:idx val="11"/>
          <c:order val="11"/>
          <c:tx>
            <c:strRef>
              <c:f>Rules!$Q$13</c:f>
              <c:strCache>
                <c:ptCount val="1"/>
                <c:pt idx="0">
                  <c:v>Rule 6</c:v>
                </c:pt>
              </c:strCache>
            </c:strRef>
          </c:tx>
          <c:spPr>
            <a:ln>
              <a:noFill/>
            </a:ln>
          </c:spPr>
          <c:marker>
            <c:symbol val="circle"/>
            <c:size val="6"/>
            <c:spPr>
              <a:solidFill>
                <a:srgbClr val="FF0000"/>
              </a:solidFill>
              <a:ln>
                <a:solidFill>
                  <a:srgbClr val="FF000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[0]!Rule6R</c:f>
              <c:numCache>
                <c:formatCode>General</c:formatCode>
                <c:ptCount val="12"/>
                <c:pt idx="7">
                  <c:v>#N/A</c:v>
                </c:pt>
                <c:pt idx="8">
                  <c:v>#N/A</c:v>
                </c:pt>
                <c:pt idx="9">
                  <c:v>#N/A</c:v>
                </c:pt>
                <c:pt idx="10">
                  <c:v>#N/A</c:v>
                </c:pt>
                <c:pt idx="11">
                  <c:v>#N/A</c:v>
                </c:pt>
              </c:numCache>
            </c:numRef>
          </c:val>
          <c:smooth val="0"/>
          <c:extLst>
            <c:ext xmlns:c16="http://schemas.microsoft.com/office/drawing/2014/chart" uri="{C3380CC4-5D6E-409C-BE32-E72D297353CC}">
              <c16:uniqueId val="{0000000D-046E-4E20-89E9-3C462E6267C0}"/>
            </c:ext>
          </c:extLst>
        </c:ser>
        <c:ser>
          <c:idx val="12"/>
          <c:order val="12"/>
          <c:tx>
            <c:strRef>
              <c:f>Rules!$R$13</c:f>
              <c:strCache>
                <c:ptCount val="1"/>
                <c:pt idx="0">
                  <c:v>Rule 7</c:v>
                </c:pt>
              </c:strCache>
            </c:strRef>
          </c:tx>
          <c:spPr>
            <a:ln>
              <a:noFill/>
            </a:ln>
          </c:spPr>
          <c:marker>
            <c:symbol val="circle"/>
            <c:size val="6"/>
            <c:spPr>
              <a:solidFill>
                <a:srgbClr val="FF0000"/>
              </a:solidFill>
              <a:ln>
                <a:solidFill>
                  <a:srgbClr val="FF000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[0]!Rule7R</c:f>
              <c:numCache>
                <c:formatCode>General</c:formatCode>
                <c:ptCount val="12"/>
              </c:numCache>
            </c:numRef>
          </c:val>
          <c:smooth val="0"/>
          <c:extLst>
            <c:ext xmlns:c16="http://schemas.microsoft.com/office/drawing/2014/chart" uri="{C3380CC4-5D6E-409C-BE32-E72D297353CC}">
              <c16:uniqueId val="{0000000E-046E-4E20-89E9-3C462E6267C0}"/>
            </c:ext>
          </c:extLst>
        </c:ser>
        <c:ser>
          <c:idx val="13"/>
          <c:order val="13"/>
          <c:tx>
            <c:strRef>
              <c:f>Rules!$S$13</c:f>
              <c:strCache>
                <c:ptCount val="1"/>
                <c:pt idx="0">
                  <c:v>Rule 8</c:v>
                </c:pt>
              </c:strCache>
            </c:strRef>
          </c:tx>
          <c:spPr>
            <a:ln>
              <a:noFill/>
            </a:ln>
          </c:spPr>
          <c:marker>
            <c:symbol val="circle"/>
            <c:size val="6"/>
            <c:spPr>
              <a:solidFill>
                <a:srgbClr val="FF0000"/>
              </a:solidFill>
              <a:ln>
                <a:solidFill>
                  <a:srgbClr val="FF0000"/>
                </a:solidFill>
              </a:ln>
            </c:spPr>
          </c:marker>
          <c:cat>
            <c:numRef>
              <c:f>[0]!TimeRangeR</c:f>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f>[0]!Rule8R</c:f>
              <c:numCache>
                <c:formatCode>General</c:formatCode>
                <c:ptCount val="12"/>
              </c:numCache>
            </c:numRef>
          </c:val>
          <c:smooth val="0"/>
          <c:extLst>
            <c:ext xmlns:c16="http://schemas.microsoft.com/office/drawing/2014/chart" uri="{C3380CC4-5D6E-409C-BE32-E72D297353CC}">
              <c16:uniqueId val="{0000000F-046E-4E20-89E9-3C462E6267C0}"/>
            </c:ext>
          </c:extLst>
        </c:ser>
        <c:dLbls>
          <c:showLegendKey val="0"/>
          <c:showVal val="0"/>
          <c:showCatName val="0"/>
          <c:showSerName val="0"/>
          <c:showPercent val="0"/>
          <c:showBubbleSize val="0"/>
        </c:dLbls>
        <c:marker val="1"/>
        <c:smooth val="0"/>
        <c:axId val="537663560"/>
        <c:axId val="537662776"/>
        <c:extLst>
          <c:ext xmlns:c15="http://schemas.microsoft.com/office/drawing/2012/chart" uri="{02D57815-91ED-43cb-92C2-25804820EDAC}">
            <c15:filteredLineSeries>
              <c15:ser>
                <c:idx val="5"/>
                <c:order val="5"/>
                <c:tx>
                  <c:strRef>
                    <c:extLst>
                      <c:ext uri="{02D57815-91ED-43cb-92C2-25804820EDAC}">
                        <c15:formulaRef>
                          <c15:sqref>'Metric Control Chart'!$K$12</c15:sqref>
                        </c15:formulaRef>
                      </c:ext>
                    </c:extLst>
                    <c:strCache>
                      <c:ptCount val="1"/>
                      <c:pt idx="0">
                        <c:v>LSL</c:v>
                      </c:pt>
                    </c:strCache>
                  </c:strRef>
                </c:tx>
                <c:spPr>
                  <a:ln>
                    <a:solidFill>
                      <a:schemeClr val="accent6">
                        <a:lumMod val="60000"/>
                        <a:lumOff val="40000"/>
                      </a:schemeClr>
                    </a:solidFill>
                    <a:prstDash val="dash"/>
                  </a:ln>
                </c:spPr>
                <c:marker>
                  <c:symbol val="none"/>
                </c:marker>
                <c:dLbls>
                  <c:dLbl>
                    <c:idx val="0"/>
                    <c:layout>
                      <c:manualLayout>
                        <c:x val="-1.8328695644373956E-2"/>
                        <c:y val="2.834410728241412E-2"/>
                      </c:manualLayout>
                    </c:layout>
                    <c:numFmt formatCode="#,##0.00" sourceLinked="0"/>
                    <c:spPr>
                      <a:noFill/>
                      <a:ln>
                        <a:noFill/>
                      </a:ln>
                      <a:effectLst/>
                    </c:spPr>
                    <c:txPr>
                      <a:bodyPr wrap="square" lIns="38100" tIns="19050" rIns="38100" bIns="19050" anchor="ctr" anchorCtr="0">
                        <a:spAutoFit/>
                      </a:bodyPr>
                      <a:lstStyle/>
                      <a:p>
                        <a:pPr algn="ctr">
                          <a:defRPr lang="en-US" sz="1000" b="0" i="0" u="none" strike="noStrike" kern="1200" baseline="0">
                            <a:solidFill>
                              <a:schemeClr val="accent6">
                                <a:lumMod val="60000"/>
                                <a:lumOff val="40000"/>
                              </a:schemeClr>
                            </a:solidFill>
                            <a:effectLst/>
                            <a:latin typeface="Arial"/>
                            <a:ea typeface="Arial"/>
                            <a:cs typeface="Arial"/>
                          </a:defRPr>
                        </a:pPr>
                        <a:endParaRPr lang="en-US"/>
                      </a:p>
                    </c:txPr>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10-046E-4E20-89E9-3C462E6267C0}"/>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chemeClr val="accent6">
                              <a:lumMod val="60000"/>
                              <a:lumOff val="40000"/>
                            </a:schemeClr>
                          </a:solidFill>
                          <a:effectLst/>
                          <a:latin typeface="Arial"/>
                          <a:ea typeface="Arial"/>
                          <a:cs typeface="Arial"/>
                        </a:defRPr>
                      </a:pPr>
                      <a:endParaRPr lang="en-US"/>
                    </a:p>
                  </c:txPr>
                  <c:showLegendKey val="0"/>
                  <c:showVal val="0"/>
                  <c:showCatName val="0"/>
                  <c:showSerName val="0"/>
                  <c:showPercent val="0"/>
                  <c:showBubbleSize val="0"/>
                  <c:extLst>
                    <c:ext uri="{CE6537A1-D6FC-4f65-9D91-7224C49458BB}">
                      <c15:showLeaderLines val="1"/>
                    </c:ext>
                  </c:extLst>
                </c:dLbls>
                <c:cat>
                  <c:numRef>
                    <c:extLst>
                      <c:ext uri="{02D57815-91ED-43cb-92C2-25804820EDAC}">
                        <c15:formulaRef>
                          <c15:sqref>[0]!TimeRangeR</c15:sqref>
                        </c15:formulaRef>
                      </c:ext>
                    </c:extLst>
                    <c:numCache>
                      <c:formatCode>mm/dd/yy;@</c:formatCode>
                      <c:ptCount val="12"/>
                      <c:pt idx="0">
                        <c:v>45413</c:v>
                      </c:pt>
                      <c:pt idx="1">
                        <c:v>45414</c:v>
                      </c:pt>
                      <c:pt idx="2">
                        <c:v>45415</c:v>
                      </c:pt>
                      <c:pt idx="3">
                        <c:v>45416</c:v>
                      </c:pt>
                      <c:pt idx="4">
                        <c:v>45417</c:v>
                      </c:pt>
                      <c:pt idx="5">
                        <c:v>45418</c:v>
                      </c:pt>
                      <c:pt idx="6">
                        <c:v>45419</c:v>
                      </c:pt>
                      <c:pt idx="7">
                        <c:v>45420</c:v>
                      </c:pt>
                      <c:pt idx="8">
                        <c:v>45421</c:v>
                      </c:pt>
                      <c:pt idx="9">
                        <c:v>45422</c:v>
                      </c:pt>
                      <c:pt idx="10">
                        <c:v>45423</c:v>
                      </c:pt>
                      <c:pt idx="11">
                        <c:v>45424</c:v>
                      </c:pt>
                    </c:numCache>
                  </c:numRef>
                </c:cat>
                <c:val>
                  <c:numRef>
                    <c:extLst>
                      <c:ext uri="{02D57815-91ED-43cb-92C2-25804820EDAC}">
                        <c15:formulaRef>
                          <c15:sqref>[0]!LSLR</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1548-4CCA-A184-A295353AA250}"/>
                  </c:ext>
                </c:extLst>
              </c15:ser>
            </c15:filteredLineSeries>
          </c:ext>
        </c:extLst>
      </c:lineChart>
      <c:dateAx>
        <c:axId val="537663560"/>
        <c:scaling>
          <c:orientation val="minMax"/>
        </c:scaling>
        <c:delete val="0"/>
        <c:axPos val="b"/>
        <c:numFmt formatCode="mm/dd/yy;@" sourceLinked="1"/>
        <c:majorTickMark val="out"/>
        <c:minorTickMark val="none"/>
        <c:tickLblPos val="nextTo"/>
        <c:spPr>
          <a:ln w="3175">
            <a:solidFill>
              <a:srgbClr val="000000"/>
            </a:solidFill>
            <a:prstDash val="solid"/>
          </a:ln>
        </c:spPr>
        <c:txPr>
          <a:bodyPr rot="-2700000" vert="horz"/>
          <a:lstStyle/>
          <a:p>
            <a:pPr>
              <a:defRPr/>
            </a:pPr>
            <a:endParaRPr lang="en-US"/>
          </a:p>
        </c:txPr>
        <c:crossAx val="537662776"/>
        <c:crosses val="autoZero"/>
        <c:auto val="1"/>
        <c:lblOffset val="100"/>
        <c:baseTimeUnit val="days"/>
        <c:majorUnit val="2"/>
        <c:minorUnit val="1"/>
      </c:dateAx>
      <c:valAx>
        <c:axId val="537662776"/>
        <c:scaling>
          <c:orientation val="minMax"/>
        </c:scaling>
        <c:delete val="0"/>
        <c:axPos val="l"/>
        <c:title>
          <c:tx>
            <c:strRef>
              <c:f>'Metric Control Chart'!$B$4</c:f>
              <c:strCache>
                <c:ptCount val="1"/>
                <c:pt idx="0">
                  <c:v>Metric Name</c:v>
                </c:pt>
              </c:strCache>
            </c:strRef>
          </c:tx>
          <c:layout>
            <c:manualLayout>
              <c:xMode val="edge"/>
              <c:yMode val="edge"/>
              <c:x val="3.645081214878651E-2"/>
              <c:y val="0.30030183248926479"/>
            </c:manualLayout>
          </c:layout>
          <c:overlay val="0"/>
          <c:spPr>
            <a:noFill/>
            <a:ln w="25400">
              <a:noFill/>
            </a:ln>
          </c:spPr>
          <c:txPr>
            <a:bodyPr/>
            <a:lstStyle/>
            <a:p>
              <a:pPr>
                <a:defRPr sz="1050"/>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537663560"/>
        <c:crosses val="autoZero"/>
        <c:crossBetween val="between"/>
      </c:valAx>
      <c:spPr>
        <a:noFill/>
        <a:ln w="25400">
          <a:noFill/>
        </a:ln>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overlay val="0"/>
      <c:spPr>
        <a:solidFill>
          <a:srgbClr val="FFFFFF"/>
        </a:solidFill>
        <a:ln w="3175">
          <a:solidFill>
            <a:srgbClr val="000000"/>
          </a:solidFill>
          <a:prstDash val="solid"/>
        </a:ln>
      </c:spPr>
      <c:txPr>
        <a:bodyPr/>
        <a:lstStyle/>
        <a:p>
          <a:pPr>
            <a:defRPr sz="900"/>
          </a:pPr>
          <a:endParaRPr lang="en-US"/>
        </a:p>
      </c:txPr>
    </c:legend>
    <c:plotVisOnly val="0"/>
    <c:dispBlanksAs val="span"/>
    <c:showDLblsOverMax val="0"/>
  </c:chart>
  <c:spPr>
    <a:solidFill>
      <a:srgbClr val="FFFFFF"/>
    </a:solidFill>
    <a:ln w="3175">
      <a:solidFill>
        <a:srgbClr val="000000"/>
      </a:solidFill>
      <a:prstDash val="solid"/>
    </a:ln>
    <a:effectLst/>
  </c:spPr>
  <c:txPr>
    <a:bodyPr/>
    <a:lstStyle/>
    <a:p>
      <a:pPr>
        <a:defRPr sz="1000" b="0" i="0" u="none" strike="noStrike" baseline="0">
          <a:solidFill>
            <a:srgbClr val="000000"/>
          </a:solidFill>
          <a:effectLst/>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2276290</xdr:colOff>
      <xdr:row>1</xdr:row>
      <xdr:rowOff>267740</xdr:rowOff>
    </xdr:to>
    <xdr:pic>
      <xdr:nvPicPr>
        <xdr:cNvPr id="3" name="Picture 2">
          <a:extLst>
            <a:ext uri="{FF2B5EF4-FFF2-40B4-BE49-F238E27FC236}">
              <a16:creationId xmlns:a16="http://schemas.microsoft.com/office/drawing/2014/main" id="{C4CB8404-B9EC-C6C1-87F2-E3618B52B16B}"/>
            </a:ext>
          </a:extLst>
        </xdr:cNvPr>
        <xdr:cNvPicPr>
          <a:picLocks noChangeAspect="1"/>
        </xdr:cNvPicPr>
      </xdr:nvPicPr>
      <xdr:blipFill>
        <a:blip xmlns:r="http://schemas.openxmlformats.org/officeDocument/2006/relationships" r:embed="rId1"/>
        <a:stretch>
          <a:fillRect/>
        </a:stretch>
      </xdr:blipFill>
      <xdr:spPr>
        <a:xfrm>
          <a:off x="0" y="0"/>
          <a:ext cx="2710207" cy="426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13</xdr:row>
      <xdr:rowOff>1</xdr:rowOff>
    </xdr:from>
    <xdr:to>
      <xdr:col>18</xdr:col>
      <xdr:colOff>0</xdr:colOff>
      <xdr:row>38</xdr:row>
      <xdr:rowOff>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73CF"/>
      </a:dk2>
      <a:lt2>
        <a:srgbClr val="EEECE1"/>
      </a:lt2>
      <a:accent1>
        <a:srgbClr val="0073CF"/>
      </a:accent1>
      <a:accent2>
        <a:srgbClr val="E31837"/>
      </a:accent2>
      <a:accent3>
        <a:srgbClr val="EBE7DD"/>
      </a:accent3>
      <a:accent4>
        <a:srgbClr val="D1C9C0"/>
      </a:accent4>
      <a:accent5>
        <a:srgbClr val="0052C2"/>
      </a:accent5>
      <a:accent6>
        <a:srgbClr val="012169"/>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1"/>
  <sheetViews>
    <sheetView zoomScale="90" zoomScaleNormal="90" workbookViewId="0">
      <selection activeCell="B20" sqref="B20"/>
    </sheetView>
  </sheetViews>
  <sheetFormatPr defaultRowHeight="13.2" x14ac:dyDescent="0.25"/>
  <cols>
    <col min="1" max="1" width="6.21875" customWidth="1"/>
    <col min="2" max="2" width="210.77734375" customWidth="1"/>
  </cols>
  <sheetData>
    <row r="2" spans="1:2" ht="22.5" customHeight="1" x14ac:dyDescent="0.35">
      <c r="A2" s="56"/>
      <c r="B2" s="56"/>
    </row>
    <row r="3" spans="1:2" ht="15.45" x14ac:dyDescent="0.35">
      <c r="A3" s="55" t="s">
        <v>0</v>
      </c>
      <c r="B3" s="56"/>
    </row>
    <row r="4" spans="1:2" ht="15" x14ac:dyDescent="0.25">
      <c r="A4" s="56" t="s">
        <v>1</v>
      </c>
      <c r="B4" s="56"/>
    </row>
    <row r="5" spans="1:2" ht="15" x14ac:dyDescent="0.25">
      <c r="A5" s="56" t="s">
        <v>2</v>
      </c>
      <c r="B5" s="56"/>
    </row>
    <row r="6" spans="1:2" ht="15" x14ac:dyDescent="0.25">
      <c r="A6" s="56" t="s">
        <v>3</v>
      </c>
      <c r="B6" s="56"/>
    </row>
    <row r="7" spans="1:2" ht="15" x14ac:dyDescent="0.25">
      <c r="A7" s="56" t="s">
        <v>4</v>
      </c>
      <c r="B7" s="56"/>
    </row>
    <row r="8" spans="1:2" ht="15" x14ac:dyDescent="0.25">
      <c r="A8" s="56" t="s">
        <v>5</v>
      </c>
      <c r="B8" s="56"/>
    </row>
    <row r="9" spans="1:2" ht="15" x14ac:dyDescent="0.25">
      <c r="A9" s="56" t="s">
        <v>6</v>
      </c>
      <c r="B9" s="56"/>
    </row>
    <row r="10" spans="1:2" ht="15" x14ac:dyDescent="0.25">
      <c r="A10" s="56" t="s">
        <v>7</v>
      </c>
      <c r="B10" s="56"/>
    </row>
    <row r="11" spans="1:2" ht="15" x14ac:dyDescent="0.25">
      <c r="A11" s="56" t="s">
        <v>8</v>
      </c>
      <c r="B11" s="56"/>
    </row>
    <row r="12" spans="1:2" ht="15" x14ac:dyDescent="0.25">
      <c r="A12" s="56" t="s">
        <v>9</v>
      </c>
      <c r="B12" s="56"/>
    </row>
    <row r="13" spans="1:2" ht="15" x14ac:dyDescent="0.25">
      <c r="A13" s="56" t="s">
        <v>10</v>
      </c>
      <c r="B13" s="56"/>
    </row>
    <row r="14" spans="1:2" ht="15" x14ac:dyDescent="0.25">
      <c r="A14" s="56" t="s">
        <v>11</v>
      </c>
      <c r="B14" s="56"/>
    </row>
    <row r="15" spans="1:2" ht="15" x14ac:dyDescent="0.25">
      <c r="A15" s="56" t="s">
        <v>12</v>
      </c>
      <c r="B15" s="56"/>
    </row>
    <row r="16" spans="1:2" ht="15" x14ac:dyDescent="0.25">
      <c r="A16" s="56" t="s">
        <v>13</v>
      </c>
      <c r="B16" s="56"/>
    </row>
    <row r="17" spans="1:2" ht="15.45" x14ac:dyDescent="0.35">
      <c r="A17" s="56" t="s">
        <v>14</v>
      </c>
      <c r="B17" s="56"/>
    </row>
    <row r="18" spans="1:2" ht="15.45" x14ac:dyDescent="0.35">
      <c r="A18" s="56" t="s">
        <v>15</v>
      </c>
      <c r="B18" s="56"/>
    </row>
    <row r="19" spans="1:2" ht="15.45" x14ac:dyDescent="0.35">
      <c r="A19" s="56" t="s">
        <v>16</v>
      </c>
      <c r="B19" s="56"/>
    </row>
    <row r="21" spans="1:2" ht="15.45" x14ac:dyDescent="0.35">
      <c r="A21" s="55" t="s">
        <v>17</v>
      </c>
      <c r="B21" s="55"/>
    </row>
  </sheetData>
  <sheetProtection selectLockedCells="1"/>
  <phoneticPr fontId="2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8"/>
  <sheetViews>
    <sheetView showGridLines="0" tabSelected="1" zoomScale="70" zoomScaleNormal="70" workbookViewId="0">
      <pane ySplit="12" topLeftCell="A16" activePane="bottomLeft" state="frozen"/>
      <selection pane="bottomLeft" activeCell="C25" sqref="C25"/>
    </sheetView>
  </sheetViews>
  <sheetFormatPr defaultColWidth="9.21875" defaultRowHeight="13.2" x14ac:dyDescent="0.25"/>
  <cols>
    <col min="1" max="1" width="26.44140625" style="7" customWidth="1"/>
    <col min="2" max="2" width="22.21875" style="7" bestFit="1" customWidth="1"/>
    <col min="3" max="3" width="20.77734375" style="7" customWidth="1"/>
    <col min="4" max="4" width="10.5546875" style="6" hidden="1" customWidth="1"/>
    <col min="5" max="5" width="5.21875" style="6" hidden="1" customWidth="1"/>
    <col min="6" max="6" width="12.44140625" style="8" hidden="1" customWidth="1"/>
    <col min="7" max="11" width="9.21875" style="6" hidden="1" customWidth="1"/>
    <col min="12" max="13" width="4.21875" style="6" customWidth="1"/>
    <col min="14" max="14" width="9.21875" style="6"/>
    <col min="15" max="15" width="15.21875" style="6" customWidth="1"/>
    <col min="16" max="16" width="68.21875" style="6" customWidth="1"/>
    <col min="17" max="17" width="7.21875" style="6" customWidth="1"/>
    <col min="18" max="18" width="7.21875" style="6" bestFit="1" customWidth="1"/>
    <col min="19" max="19" width="4.21875" style="6" customWidth="1"/>
    <col min="20" max="20" width="18.5546875" style="6" customWidth="1"/>
    <col min="21" max="23" width="9.21875" style="6"/>
    <col min="24" max="24" width="9.77734375" style="6" customWidth="1"/>
    <col min="25" max="16384" width="9.21875" style="6"/>
  </cols>
  <sheetData>
    <row r="1" spans="1:23" s="10" customFormat="1" ht="21" x14ac:dyDescent="0.35">
      <c r="A1" s="69" t="s">
        <v>102</v>
      </c>
      <c r="B1" s="9"/>
      <c r="C1" s="68" t="s">
        <v>18</v>
      </c>
      <c r="D1" s="9"/>
    </row>
    <row r="2" spans="1:23" s="11" customFormat="1" ht="14.55" x14ac:dyDescent="0.35">
      <c r="A2" s="20" t="s">
        <v>19</v>
      </c>
      <c r="B2" s="29"/>
      <c r="C2" s="9"/>
      <c r="D2" s="44"/>
      <c r="E2" s="45"/>
      <c r="F2" s="45"/>
      <c r="G2" s="45"/>
      <c r="H2" s="45"/>
      <c r="I2" s="45"/>
      <c r="J2" s="45"/>
      <c r="K2" s="45"/>
      <c r="L2" s="45"/>
      <c r="M2" s="1"/>
      <c r="N2" s="46" t="str">
        <f>Rules!L2</f>
        <v>Rule No</v>
      </c>
      <c r="O2" s="70" t="str">
        <f>Rules!M2</f>
        <v>Alarm turned on?</v>
      </c>
      <c r="P2" s="47" t="str">
        <f>Rules!N2</f>
        <v>Pattern</v>
      </c>
      <c r="R2" s="45"/>
      <c r="S2" s="45"/>
      <c r="V2" s="61"/>
    </row>
    <row r="3" spans="1:23" s="11" customFormat="1" ht="14.55" x14ac:dyDescent="0.35">
      <c r="A3" s="20" t="s">
        <v>20</v>
      </c>
      <c r="B3" s="65" t="s">
        <v>142</v>
      </c>
      <c r="C3" s="9"/>
      <c r="D3" s="45"/>
      <c r="E3" s="45"/>
      <c r="F3" s="45"/>
      <c r="G3" s="45"/>
      <c r="H3" s="45"/>
      <c r="I3" s="45"/>
      <c r="J3" s="45"/>
      <c r="K3" s="45"/>
      <c r="M3" s="1"/>
      <c r="N3" s="48">
        <f>Rules!L3</f>
        <v>1</v>
      </c>
      <c r="O3" s="30" t="s">
        <v>21</v>
      </c>
      <c r="P3" s="49" t="str">
        <f>Rules!N3</f>
        <v>One or more points beyond the control limits</v>
      </c>
      <c r="R3" s="45"/>
      <c r="S3" s="45"/>
      <c r="V3" s="61"/>
    </row>
    <row r="4" spans="1:23" ht="14.55" x14ac:dyDescent="0.35">
      <c r="A4" s="20" t="s">
        <v>22</v>
      </c>
      <c r="B4" s="65" t="s">
        <v>22</v>
      </c>
      <c r="C4" s="9"/>
      <c r="F4" s="6"/>
      <c r="M4" s="1"/>
      <c r="N4" s="48">
        <f>Rules!L4</f>
        <v>2</v>
      </c>
      <c r="O4" s="30" t="s">
        <v>21</v>
      </c>
      <c r="P4" s="49" t="str">
        <f>Rules!N4</f>
        <v>2 out of 3 consecutive points at 2 or more Std Dev on one side of the average</v>
      </c>
    </row>
    <row r="5" spans="1:23" ht="14.55" x14ac:dyDescent="0.35">
      <c r="A5" s="20" t="s">
        <v>23</v>
      </c>
      <c r="B5" s="67">
        <v>12</v>
      </c>
      <c r="C5" s="9"/>
      <c r="F5" s="6"/>
      <c r="M5" s="1"/>
      <c r="N5" s="48">
        <f>Rules!L5</f>
        <v>3</v>
      </c>
      <c r="O5" s="30" t="s">
        <v>21</v>
      </c>
      <c r="P5" s="49" t="str">
        <f>Rules!N5</f>
        <v>4 out of 5 consecutive points at 1 or more Std Dev on one side of the average</v>
      </c>
    </row>
    <row r="6" spans="1:23" s="1" customFormat="1" ht="14.55" x14ac:dyDescent="0.35">
      <c r="A6" s="20" t="s">
        <v>24</v>
      </c>
      <c r="B6" s="30"/>
      <c r="C6" s="9"/>
      <c r="I6" s="50"/>
      <c r="J6" s="50"/>
      <c r="K6" s="50"/>
      <c r="N6" s="48">
        <f>Rules!L6</f>
        <v>4</v>
      </c>
      <c r="O6" s="30" t="s">
        <v>21</v>
      </c>
      <c r="P6" s="49" t="str">
        <f>Rules!N6</f>
        <v>9 or more consecutive points on one side of the average</v>
      </c>
    </row>
    <row r="7" spans="1:23" s="1" customFormat="1" ht="14.55" x14ac:dyDescent="0.35">
      <c r="A7" s="20" t="s">
        <v>25</v>
      </c>
      <c r="B7" s="30"/>
      <c r="C7" s="9"/>
      <c r="I7" s="50"/>
      <c r="J7" s="50"/>
      <c r="K7" s="50"/>
      <c r="N7" s="48">
        <f>Rules!L7</f>
        <v>5</v>
      </c>
      <c r="O7" s="30" t="s">
        <v>21</v>
      </c>
      <c r="P7" s="49" t="str">
        <f>Rules!N7</f>
        <v>6 consecutive points trending up or trending down</v>
      </c>
      <c r="T7" s="19"/>
      <c r="U7" s="19"/>
      <c r="V7" s="19"/>
      <c r="W7" s="19"/>
    </row>
    <row r="8" spans="1:23" s="1" customFormat="1" ht="14.55" x14ac:dyDescent="0.35">
      <c r="A8" s="20" t="s">
        <v>26</v>
      </c>
      <c r="B8" s="29"/>
      <c r="C8" s="9"/>
      <c r="I8" s="50"/>
      <c r="J8" s="50"/>
      <c r="K8" s="50"/>
      <c r="N8" s="48">
        <f>Rules!L8</f>
        <v>6</v>
      </c>
      <c r="O8" s="30" t="s">
        <v>21</v>
      </c>
      <c r="P8" s="49" t="str">
        <f>Rules!N8</f>
        <v>8 consecutive points with no points within 1 Std Dev of the average</v>
      </c>
      <c r="T8" s="19"/>
      <c r="U8" s="19"/>
      <c r="V8" s="19"/>
      <c r="W8" s="19"/>
    </row>
    <row r="9" spans="1:23" s="1" customFormat="1" ht="14.55" x14ac:dyDescent="0.35">
      <c r="A9" s="20" t="s">
        <v>27</v>
      </c>
      <c r="B9" s="66"/>
      <c r="C9" s="9"/>
      <c r="I9" s="50"/>
      <c r="J9" s="50"/>
      <c r="K9" s="50"/>
      <c r="N9" s="48">
        <f>Rules!L9</f>
        <v>7</v>
      </c>
      <c r="O9" s="30" t="s">
        <v>21</v>
      </c>
      <c r="P9" s="49" t="str">
        <f>Rules!N9</f>
        <v>15 consecutive points all within 1 Std Dev from the average</v>
      </c>
      <c r="T9" s="19"/>
      <c r="U9" s="19"/>
      <c r="V9" s="19"/>
      <c r="W9" s="19"/>
    </row>
    <row r="10" spans="1:23" ht="14.55" x14ac:dyDescent="0.35">
      <c r="A10" s="53" t="s">
        <v>28</v>
      </c>
      <c r="B10" s="66"/>
      <c r="C10" s="9"/>
      <c r="N10" s="48">
        <f>Rules!L10</f>
        <v>8</v>
      </c>
      <c r="O10" s="30" t="s">
        <v>21</v>
      </c>
      <c r="P10" s="49" t="str">
        <f>Rules!N10</f>
        <v>14 consecutive points alternating up and down</v>
      </c>
    </row>
    <row r="11" spans="1:23" s="5" customFormat="1" ht="12.45" customHeight="1" x14ac:dyDescent="0.3">
      <c r="A11" s="54" t="s">
        <v>29</v>
      </c>
      <c r="B11" s="29"/>
      <c r="C11" s="9"/>
      <c r="L11" s="51"/>
      <c r="M11" s="51"/>
    </row>
    <row r="12" spans="1:23" ht="12.45" customHeight="1" x14ac:dyDescent="0.3">
      <c r="A12" s="5"/>
      <c r="B12" s="5"/>
      <c r="C12" s="5"/>
      <c r="D12" s="3" t="s">
        <v>30</v>
      </c>
      <c r="E12" s="3" t="s">
        <v>31</v>
      </c>
      <c r="F12" s="4" t="s">
        <v>32</v>
      </c>
      <c r="G12" s="3" t="s">
        <v>33</v>
      </c>
      <c r="H12" s="3" t="s">
        <v>34</v>
      </c>
      <c r="I12" s="3" t="s">
        <v>35</v>
      </c>
      <c r="J12" s="3" t="s">
        <v>36</v>
      </c>
      <c r="K12" s="3" t="s">
        <v>37</v>
      </c>
      <c r="T12" s="82"/>
      <c r="U12" s="82"/>
    </row>
    <row r="13" spans="1:23" ht="12.45" customHeight="1" x14ac:dyDescent="0.3">
      <c r="A13" s="2" t="s">
        <v>38</v>
      </c>
      <c r="B13" s="52" t="str">
        <f>B4</f>
        <v>Metric Name</v>
      </c>
      <c r="C13" s="52" t="s">
        <v>39</v>
      </c>
      <c r="D13" s="32" t="e">
        <f ca="1">Rules!C14</f>
        <v>#DIV/0!</v>
      </c>
      <c r="E13" s="33"/>
      <c r="F13" s="34" t="e">
        <f ca="1">Rules!E14</f>
        <v>#DIV/0!</v>
      </c>
      <c r="G13" s="35"/>
      <c r="H13" s="40" t="str">
        <f>Rules!G14</f>
        <v/>
      </c>
      <c r="I13" s="40" t="str">
        <f>Rules!H14</f>
        <v/>
      </c>
      <c r="J13" s="18" t="e">
        <f t="shared" ref="J13:J57" si="0">IF($B$9="",NA(),$B$9)</f>
        <v>#N/A</v>
      </c>
      <c r="K13" s="18" t="e">
        <f>IF(#REF!="",NA(),#REF!)</f>
        <v>#REF!</v>
      </c>
      <c r="T13" s="82"/>
      <c r="U13" s="82"/>
    </row>
    <row r="14" spans="1:23" ht="12.45" customHeight="1" x14ac:dyDescent="0.3">
      <c r="A14" s="29">
        <v>45413</v>
      </c>
      <c r="B14" s="71"/>
      <c r="C14" s="31" t="str">
        <f>Rules!K14</f>
        <v/>
      </c>
      <c r="D14" s="32" t="e">
        <f ca="1">Rules!C15</f>
        <v>#DIV/0!</v>
      </c>
      <c r="E14" s="36" t="str">
        <f>Rules!D15</f>
        <v/>
      </c>
      <c r="F14" s="34" t="e">
        <f ca="1">Rules!E15</f>
        <v>#DIV/0!</v>
      </c>
      <c r="G14" s="37" t="str">
        <f>Rules!F15</f>
        <v/>
      </c>
      <c r="H14" s="40" t="str">
        <f>Rules!G15</f>
        <v/>
      </c>
      <c r="I14" s="40" t="str">
        <f>Rules!H15</f>
        <v/>
      </c>
      <c r="J14" s="18" t="e">
        <f t="shared" si="0"/>
        <v>#N/A</v>
      </c>
      <c r="K14" s="18" t="e">
        <f>IF(#REF!="",NA(),#REF!)</f>
        <v>#REF!</v>
      </c>
      <c r="T14" s="83"/>
      <c r="U14" s="82"/>
    </row>
    <row r="15" spans="1:23" ht="12.45" customHeight="1" x14ac:dyDescent="0.25">
      <c r="A15" s="29">
        <v>45414</v>
      </c>
      <c r="B15" s="71"/>
      <c r="C15" s="31" t="str">
        <f>Rules!K15</f>
        <v/>
      </c>
      <c r="D15" s="32" t="e">
        <f ca="1">Rules!C16</f>
        <v>#DIV/0!</v>
      </c>
      <c r="E15" s="36" t="str">
        <f>Rules!D16</f>
        <v/>
      </c>
      <c r="F15" s="34" t="e">
        <f ca="1">Rules!E16</f>
        <v>#DIV/0!</v>
      </c>
      <c r="G15" s="37" t="str">
        <f>Rules!F16</f>
        <v/>
      </c>
      <c r="H15" s="40" t="str">
        <f>Rules!G16</f>
        <v/>
      </c>
      <c r="I15" s="40" t="str">
        <f>Rules!H16</f>
        <v/>
      </c>
      <c r="J15" s="18" t="e">
        <f t="shared" si="0"/>
        <v>#N/A</v>
      </c>
      <c r="K15" s="18" t="e">
        <f>IF(#REF!="",NA(),#REF!)</f>
        <v>#REF!</v>
      </c>
      <c r="T15" s="84"/>
      <c r="U15" s="82"/>
    </row>
    <row r="16" spans="1:23" ht="12.45" customHeight="1" x14ac:dyDescent="0.3">
      <c r="A16" s="29">
        <v>45415</v>
      </c>
      <c r="B16" s="71"/>
      <c r="C16" s="31" t="str">
        <f>Rules!K16</f>
        <v/>
      </c>
      <c r="D16" s="32" t="e">
        <f ca="1">Rules!C17</f>
        <v>#DIV/0!</v>
      </c>
      <c r="E16" s="36" t="str">
        <f>Rules!D17</f>
        <v/>
      </c>
      <c r="F16" s="34" t="e">
        <f ca="1">Rules!E17</f>
        <v>#DIV/0!</v>
      </c>
      <c r="G16" s="37" t="str">
        <f>Rules!F17</f>
        <v/>
      </c>
      <c r="H16" s="40" t="str">
        <f>Rules!G17</f>
        <v/>
      </c>
      <c r="I16" s="40" t="str">
        <f>Rules!H17</f>
        <v/>
      </c>
      <c r="J16" s="18" t="e">
        <f t="shared" si="0"/>
        <v>#N/A</v>
      </c>
      <c r="K16" s="18" t="e">
        <f>IF(#REF!="",NA(),#REF!)</f>
        <v>#REF!</v>
      </c>
      <c r="T16" s="83"/>
      <c r="U16" s="82"/>
    </row>
    <row r="17" spans="1:21" ht="12.45" customHeight="1" x14ac:dyDescent="0.25">
      <c r="A17" s="29">
        <v>45416</v>
      </c>
      <c r="B17" s="71"/>
      <c r="C17" s="31" t="str">
        <f>Rules!K17</f>
        <v/>
      </c>
      <c r="D17" s="32" t="e">
        <f ca="1">Rules!C18</f>
        <v>#DIV/0!</v>
      </c>
      <c r="E17" s="36" t="str">
        <f>Rules!D18</f>
        <v/>
      </c>
      <c r="F17" s="34" t="e">
        <f ca="1">Rules!E18</f>
        <v>#DIV/0!</v>
      </c>
      <c r="G17" s="37" t="str">
        <f>Rules!F18</f>
        <v/>
      </c>
      <c r="H17" s="40" t="str">
        <f>Rules!G18</f>
        <v/>
      </c>
      <c r="I17" s="40" t="str">
        <f>Rules!H18</f>
        <v/>
      </c>
      <c r="J17" s="18" t="e">
        <f t="shared" si="0"/>
        <v>#N/A</v>
      </c>
      <c r="K17" s="18" t="e">
        <f>IF(#REF!="",NA(),#REF!)</f>
        <v>#REF!</v>
      </c>
      <c r="T17" s="85"/>
      <c r="U17" s="82"/>
    </row>
    <row r="18" spans="1:21" ht="12.45" customHeight="1" x14ac:dyDescent="0.3">
      <c r="A18" s="29">
        <v>45417</v>
      </c>
      <c r="B18" s="71"/>
      <c r="C18" s="31" t="str">
        <f>Rules!K18</f>
        <v/>
      </c>
      <c r="D18" s="32" t="e">
        <f ca="1">Rules!C19</f>
        <v>#DIV/0!</v>
      </c>
      <c r="E18" s="36" t="str">
        <f>Rules!D19</f>
        <v/>
      </c>
      <c r="F18" s="34" t="e">
        <f ca="1">Rules!E19</f>
        <v>#DIV/0!</v>
      </c>
      <c r="G18" s="37" t="str">
        <f>Rules!F19</f>
        <v/>
      </c>
      <c r="H18" s="40" t="str">
        <f>Rules!G19</f>
        <v/>
      </c>
      <c r="I18" s="40" t="str">
        <f>Rules!H19</f>
        <v/>
      </c>
      <c r="J18" s="18" t="e">
        <f t="shared" si="0"/>
        <v>#N/A</v>
      </c>
      <c r="K18" s="18" t="e">
        <f>IF(#REF!="",NA(),#REF!)</f>
        <v>#REF!</v>
      </c>
      <c r="T18" s="83"/>
      <c r="U18" s="82"/>
    </row>
    <row r="19" spans="1:21" ht="12.45" customHeight="1" x14ac:dyDescent="0.25">
      <c r="A19" s="29">
        <v>45418</v>
      </c>
      <c r="B19" s="71"/>
      <c r="C19" s="31" t="str">
        <f>Rules!K19</f>
        <v/>
      </c>
      <c r="D19" s="32" t="e">
        <f ca="1">Rules!C20</f>
        <v>#DIV/0!</v>
      </c>
      <c r="E19" s="36" t="str">
        <f>Rules!D20</f>
        <v/>
      </c>
      <c r="F19" s="34" t="e">
        <f ca="1">Rules!E20</f>
        <v>#DIV/0!</v>
      </c>
      <c r="G19" s="37" t="str">
        <f>Rules!F20</f>
        <v/>
      </c>
      <c r="H19" s="40" t="str">
        <f>Rules!G20</f>
        <v/>
      </c>
      <c r="I19" s="40" t="str">
        <f>Rules!H20</f>
        <v/>
      </c>
      <c r="J19" s="18" t="e">
        <f t="shared" si="0"/>
        <v>#N/A</v>
      </c>
      <c r="K19" s="18" t="e">
        <f>IF(#REF!="",NA(),#REF!)</f>
        <v>#REF!</v>
      </c>
      <c r="T19" s="86"/>
      <c r="U19" s="82"/>
    </row>
    <row r="20" spans="1:21" ht="12.45" customHeight="1" x14ac:dyDescent="0.25">
      <c r="A20" s="29">
        <v>45419</v>
      </c>
      <c r="B20" s="71"/>
      <c r="C20" s="31" t="str">
        <f>Rules!K20</f>
        <v/>
      </c>
      <c r="D20" s="32" t="e">
        <f ca="1">Rules!C21</f>
        <v>#DIV/0!</v>
      </c>
      <c r="E20" s="36" t="str">
        <f>Rules!D21</f>
        <v/>
      </c>
      <c r="F20" s="34" t="e">
        <f ca="1">Rules!E21</f>
        <v>#DIV/0!</v>
      </c>
      <c r="G20" s="37" t="str">
        <f>Rules!F21</f>
        <v/>
      </c>
      <c r="H20" s="40" t="str">
        <f>Rules!G21</f>
        <v/>
      </c>
      <c r="I20" s="40" t="str">
        <f>Rules!H21</f>
        <v/>
      </c>
      <c r="J20" s="18" t="e">
        <f t="shared" si="0"/>
        <v>#N/A</v>
      </c>
      <c r="K20" s="18" t="e">
        <f>IF(#REF!="",NA(),#REF!)</f>
        <v>#REF!</v>
      </c>
    </row>
    <row r="21" spans="1:21" ht="12.45" customHeight="1" x14ac:dyDescent="0.25">
      <c r="A21" s="29">
        <v>45420</v>
      </c>
      <c r="B21" s="71"/>
      <c r="C21" s="31" t="str">
        <f>Rules!K21</f>
        <v/>
      </c>
      <c r="D21" s="32" t="e">
        <f ca="1">Rules!C22</f>
        <v>#DIV/0!</v>
      </c>
      <c r="E21" s="36" t="str">
        <f>Rules!D22</f>
        <v/>
      </c>
      <c r="F21" s="34" t="e">
        <f ca="1">Rules!E22</f>
        <v>#DIV/0!</v>
      </c>
      <c r="G21" s="37" t="str">
        <f>Rules!F22</f>
        <v/>
      </c>
      <c r="H21" s="40" t="str">
        <f>Rules!G22</f>
        <v/>
      </c>
      <c r="I21" s="40" t="str">
        <f>Rules!H22</f>
        <v/>
      </c>
      <c r="J21" s="18" t="e">
        <f t="shared" si="0"/>
        <v>#N/A</v>
      </c>
      <c r="K21" s="18" t="e">
        <f>IF(#REF!="",NA(),#REF!)</f>
        <v>#REF!</v>
      </c>
    </row>
    <row r="22" spans="1:21" ht="12.45" customHeight="1" x14ac:dyDescent="0.25">
      <c r="A22" s="29">
        <v>45421</v>
      </c>
      <c r="B22" s="71"/>
      <c r="C22" s="31" t="str">
        <f>Rules!K22</f>
        <v/>
      </c>
      <c r="D22" s="32" t="e">
        <f ca="1">Rules!C23</f>
        <v>#DIV/0!</v>
      </c>
      <c r="E22" s="36" t="str">
        <f>Rules!D23</f>
        <v/>
      </c>
      <c r="F22" s="34" t="e">
        <f ca="1">Rules!E23</f>
        <v>#DIV/0!</v>
      </c>
      <c r="G22" s="37" t="str">
        <f>Rules!F23</f>
        <v/>
      </c>
      <c r="H22" s="40" t="str">
        <f>Rules!G23</f>
        <v/>
      </c>
      <c r="I22" s="40" t="str">
        <f>Rules!H23</f>
        <v/>
      </c>
      <c r="J22" s="18" t="e">
        <f t="shared" si="0"/>
        <v>#N/A</v>
      </c>
      <c r="K22" s="18" t="e">
        <f>IF(#REF!="",NA(),#REF!)</f>
        <v>#REF!</v>
      </c>
    </row>
    <row r="23" spans="1:21" ht="12.45" customHeight="1" x14ac:dyDescent="0.25">
      <c r="A23" s="29">
        <v>45422</v>
      </c>
      <c r="B23" s="71"/>
      <c r="C23" s="31" t="str">
        <f>Rules!K23</f>
        <v/>
      </c>
      <c r="D23" s="32" t="e">
        <f ca="1">Rules!C24</f>
        <v>#DIV/0!</v>
      </c>
      <c r="E23" s="36" t="str">
        <f>Rules!D24</f>
        <v/>
      </c>
      <c r="F23" s="34" t="e">
        <f ca="1">Rules!E24</f>
        <v>#DIV/0!</v>
      </c>
      <c r="G23" s="37" t="str">
        <f>Rules!F24</f>
        <v/>
      </c>
      <c r="H23" s="40" t="str">
        <f>Rules!G24</f>
        <v/>
      </c>
      <c r="I23" s="40" t="str">
        <f>Rules!H24</f>
        <v/>
      </c>
      <c r="J23" s="18" t="e">
        <f t="shared" si="0"/>
        <v>#N/A</v>
      </c>
      <c r="K23" s="18" t="e">
        <f>IF(#REF!="",NA(),#REF!)</f>
        <v>#REF!</v>
      </c>
    </row>
    <row r="24" spans="1:21" ht="12.45" customHeight="1" x14ac:dyDescent="0.25">
      <c r="A24" s="29">
        <v>45423</v>
      </c>
      <c r="B24" s="71"/>
      <c r="C24" s="31" t="str">
        <f>Rules!K24</f>
        <v/>
      </c>
      <c r="D24" s="32" t="e">
        <f ca="1">Rules!C25</f>
        <v>#DIV/0!</v>
      </c>
      <c r="E24" s="36" t="str">
        <f>Rules!D25</f>
        <v/>
      </c>
      <c r="F24" s="34" t="e">
        <f ca="1">Rules!E25</f>
        <v>#DIV/0!</v>
      </c>
      <c r="G24" s="37" t="str">
        <f>Rules!F25</f>
        <v/>
      </c>
      <c r="H24" s="40" t="str">
        <f>Rules!G25</f>
        <v/>
      </c>
      <c r="I24" s="40" t="str">
        <f>Rules!H25</f>
        <v/>
      </c>
      <c r="J24" s="18" t="e">
        <f t="shared" si="0"/>
        <v>#N/A</v>
      </c>
      <c r="K24" s="18" t="e">
        <f>IF(#REF!="",NA(),#REF!)</f>
        <v>#REF!</v>
      </c>
    </row>
    <row r="25" spans="1:21" ht="12.45" customHeight="1" x14ac:dyDescent="0.25">
      <c r="A25" s="29">
        <v>45424</v>
      </c>
      <c r="B25" s="71"/>
      <c r="C25" s="31" t="str">
        <f>Rules!K25</f>
        <v/>
      </c>
      <c r="D25" s="32" t="e">
        <f ca="1">Rules!C26</f>
        <v>#DIV/0!</v>
      </c>
      <c r="E25" s="36" t="str">
        <f>Rules!D26</f>
        <v/>
      </c>
      <c r="F25" s="34" t="e">
        <f ca="1">Rules!E26</f>
        <v>#DIV/0!</v>
      </c>
      <c r="G25" s="37" t="str">
        <f>Rules!F26</f>
        <v/>
      </c>
      <c r="H25" s="40" t="str">
        <f>Rules!G26</f>
        <v/>
      </c>
      <c r="I25" s="40" t="str">
        <f>Rules!H26</f>
        <v/>
      </c>
      <c r="J25" s="18" t="e">
        <f t="shared" si="0"/>
        <v>#N/A</v>
      </c>
      <c r="K25" s="18" t="e">
        <f>IF(#REF!="",NA(),#REF!)</f>
        <v>#REF!</v>
      </c>
    </row>
    <row r="26" spans="1:21" ht="12.45" customHeight="1" x14ac:dyDescent="0.25">
      <c r="A26" s="29">
        <v>45425</v>
      </c>
      <c r="B26" s="71"/>
      <c r="C26" s="31" t="str">
        <f>Rules!K26</f>
        <v/>
      </c>
      <c r="D26" s="32" t="e">
        <f ca="1">Rules!C27</f>
        <v>#DIV/0!</v>
      </c>
      <c r="E26" s="36" t="str">
        <f>Rules!D27</f>
        <v/>
      </c>
      <c r="F26" s="34" t="e">
        <f ca="1">Rules!E27</f>
        <v>#DIV/0!</v>
      </c>
      <c r="G26" s="37" t="str">
        <f>Rules!F27</f>
        <v/>
      </c>
      <c r="H26" s="40" t="str">
        <f>Rules!G27</f>
        <v/>
      </c>
      <c r="I26" s="40" t="str">
        <f>Rules!H27</f>
        <v/>
      </c>
      <c r="J26" s="18" t="e">
        <f t="shared" si="0"/>
        <v>#N/A</v>
      </c>
      <c r="K26" s="18" t="e">
        <f>IF(#REF!="",NA(),#REF!)</f>
        <v>#REF!</v>
      </c>
    </row>
    <row r="27" spans="1:21" ht="12.45" customHeight="1" x14ac:dyDescent="0.25">
      <c r="A27" s="29">
        <v>45426</v>
      </c>
      <c r="B27" s="71"/>
      <c r="C27" s="31" t="str">
        <f>Rules!K27</f>
        <v/>
      </c>
      <c r="D27" s="32" t="e">
        <f ca="1">Rules!C28</f>
        <v>#DIV/0!</v>
      </c>
      <c r="E27" s="36" t="str">
        <f>Rules!D28</f>
        <v/>
      </c>
      <c r="F27" s="34" t="e">
        <f ca="1">Rules!E28</f>
        <v>#DIV/0!</v>
      </c>
      <c r="G27" s="37" t="str">
        <f>Rules!F28</f>
        <v/>
      </c>
      <c r="H27" s="40" t="str">
        <f>Rules!G28</f>
        <v/>
      </c>
      <c r="I27" s="40" t="str">
        <f>Rules!H28</f>
        <v/>
      </c>
      <c r="J27" s="18" t="e">
        <f t="shared" si="0"/>
        <v>#N/A</v>
      </c>
      <c r="K27" s="18" t="e">
        <f>IF(#REF!="",NA(),#REF!)</f>
        <v>#REF!</v>
      </c>
    </row>
    <row r="28" spans="1:21" ht="12.45" customHeight="1" x14ac:dyDescent="0.25">
      <c r="A28" s="29">
        <v>45427</v>
      </c>
      <c r="B28" s="71"/>
      <c r="C28" s="31" t="str">
        <f>Rules!K28</f>
        <v/>
      </c>
      <c r="D28" s="32" t="e">
        <f ca="1">Rules!C29</f>
        <v>#DIV/0!</v>
      </c>
      <c r="E28" s="36" t="str">
        <f>Rules!D29</f>
        <v/>
      </c>
      <c r="F28" s="34" t="e">
        <f ca="1">Rules!E29</f>
        <v>#DIV/0!</v>
      </c>
      <c r="G28" s="37" t="str">
        <f>Rules!F29</f>
        <v/>
      </c>
      <c r="H28" s="40" t="str">
        <f>Rules!G29</f>
        <v/>
      </c>
      <c r="I28" s="40" t="str">
        <f>Rules!H29</f>
        <v/>
      </c>
      <c r="J28" s="18" t="e">
        <f t="shared" si="0"/>
        <v>#N/A</v>
      </c>
      <c r="K28" s="18" t="e">
        <f>IF(#REF!="",NA(),#REF!)</f>
        <v>#REF!</v>
      </c>
    </row>
    <row r="29" spans="1:21" ht="12.45" customHeight="1" x14ac:dyDescent="0.25">
      <c r="A29" s="29">
        <v>45428</v>
      </c>
      <c r="B29" s="71"/>
      <c r="C29" s="31" t="str">
        <f>Rules!K29</f>
        <v/>
      </c>
      <c r="D29" s="32" t="e">
        <f ca="1">Rules!C30</f>
        <v>#DIV/0!</v>
      </c>
      <c r="E29" s="36" t="str">
        <f>Rules!D30</f>
        <v/>
      </c>
      <c r="F29" s="34" t="e">
        <f ca="1">Rules!E30</f>
        <v>#DIV/0!</v>
      </c>
      <c r="G29" s="37" t="str">
        <f>Rules!F30</f>
        <v/>
      </c>
      <c r="H29" s="40" t="str">
        <f>Rules!G30</f>
        <v/>
      </c>
      <c r="I29" s="40" t="str">
        <f>Rules!H30</f>
        <v/>
      </c>
      <c r="J29" s="18" t="e">
        <f t="shared" si="0"/>
        <v>#N/A</v>
      </c>
      <c r="K29" s="18" t="e">
        <f>IF(#REF!="",NA(),#REF!)</f>
        <v>#REF!</v>
      </c>
    </row>
    <row r="30" spans="1:21" ht="12.45" customHeight="1" x14ac:dyDescent="0.25">
      <c r="A30" s="29">
        <v>45429</v>
      </c>
      <c r="B30" s="71"/>
      <c r="C30" s="31" t="str">
        <f>Rules!K30</f>
        <v/>
      </c>
      <c r="D30" s="32" t="e">
        <f ca="1">Rules!C31</f>
        <v>#DIV/0!</v>
      </c>
      <c r="E30" s="36" t="str">
        <f>Rules!D31</f>
        <v/>
      </c>
      <c r="F30" s="34" t="e">
        <f ca="1">Rules!E31</f>
        <v>#DIV/0!</v>
      </c>
      <c r="G30" s="37" t="str">
        <f>Rules!F31</f>
        <v/>
      </c>
      <c r="H30" s="40" t="str">
        <f>Rules!G31</f>
        <v/>
      </c>
      <c r="I30" s="40" t="str">
        <f>Rules!H31</f>
        <v/>
      </c>
      <c r="J30" s="18" t="e">
        <f t="shared" si="0"/>
        <v>#N/A</v>
      </c>
      <c r="K30" s="18" t="e">
        <f>IF(#REF!="",NA(),#REF!)</f>
        <v>#REF!</v>
      </c>
    </row>
    <row r="31" spans="1:21" ht="12.45" customHeight="1" x14ac:dyDescent="0.25">
      <c r="A31" s="29">
        <v>45430</v>
      </c>
      <c r="B31" s="71"/>
      <c r="C31" s="31" t="str">
        <f>Rules!K31</f>
        <v/>
      </c>
      <c r="D31" s="32" t="e">
        <f ca="1">Rules!C32</f>
        <v>#DIV/0!</v>
      </c>
      <c r="E31" s="36" t="str">
        <f>Rules!D32</f>
        <v/>
      </c>
      <c r="F31" s="34" t="e">
        <f ca="1">Rules!E32</f>
        <v>#DIV/0!</v>
      </c>
      <c r="G31" s="37" t="str">
        <f>Rules!F32</f>
        <v/>
      </c>
      <c r="H31" s="40" t="str">
        <f>Rules!G32</f>
        <v/>
      </c>
      <c r="I31" s="40" t="str">
        <f>Rules!H32</f>
        <v/>
      </c>
      <c r="J31" s="18" t="e">
        <f t="shared" si="0"/>
        <v>#N/A</v>
      </c>
      <c r="K31" s="18" t="e">
        <f>IF(#REF!="",NA(),#REF!)</f>
        <v>#REF!</v>
      </c>
    </row>
    <row r="32" spans="1:21" ht="12.45" customHeight="1" x14ac:dyDescent="0.25">
      <c r="A32" s="29">
        <v>45431</v>
      </c>
      <c r="B32" s="71"/>
      <c r="C32" s="31" t="str">
        <f>Rules!K32</f>
        <v/>
      </c>
      <c r="D32" s="32" t="e">
        <f ca="1">Rules!C33</f>
        <v>#DIV/0!</v>
      </c>
      <c r="E32" s="36" t="str">
        <f>Rules!D33</f>
        <v/>
      </c>
      <c r="F32" s="34" t="e">
        <f ca="1">Rules!E33</f>
        <v>#DIV/0!</v>
      </c>
      <c r="G32" s="37" t="str">
        <f>Rules!F33</f>
        <v/>
      </c>
      <c r="H32" s="40" t="str">
        <f>Rules!G33</f>
        <v/>
      </c>
      <c r="I32" s="40" t="str">
        <f>Rules!H33</f>
        <v/>
      </c>
      <c r="J32" s="18" t="e">
        <f t="shared" si="0"/>
        <v>#N/A</v>
      </c>
      <c r="K32" s="18" t="e">
        <f>IF(#REF!="",NA(),#REF!)</f>
        <v>#REF!</v>
      </c>
    </row>
    <row r="33" spans="1:24" ht="12.45" customHeight="1" x14ac:dyDescent="0.25">
      <c r="A33" s="29">
        <v>45432</v>
      </c>
      <c r="B33" s="71"/>
      <c r="C33" s="31" t="str">
        <f>Rules!K33</f>
        <v/>
      </c>
      <c r="D33" s="32" t="e">
        <f ca="1">Rules!C34</f>
        <v>#DIV/0!</v>
      </c>
      <c r="E33" s="36" t="str">
        <f>Rules!D34</f>
        <v/>
      </c>
      <c r="F33" s="34" t="e">
        <f ca="1">Rules!E34</f>
        <v>#DIV/0!</v>
      </c>
      <c r="G33" s="37" t="str">
        <f>Rules!F34</f>
        <v/>
      </c>
      <c r="H33" s="40" t="str">
        <f>Rules!G34</f>
        <v/>
      </c>
      <c r="I33" s="40" t="str">
        <f>Rules!H34</f>
        <v/>
      </c>
      <c r="J33" s="18" t="e">
        <f t="shared" si="0"/>
        <v>#N/A</v>
      </c>
      <c r="K33" s="18" t="e">
        <f>IF(#REF!="",NA(),#REF!)</f>
        <v>#REF!</v>
      </c>
      <c r="X33" s="13"/>
    </row>
    <row r="34" spans="1:24" ht="12.45" customHeight="1" x14ac:dyDescent="0.25">
      <c r="A34" s="29">
        <v>45433</v>
      </c>
      <c r="B34" s="71"/>
      <c r="C34" s="31" t="str">
        <f>Rules!K34</f>
        <v/>
      </c>
      <c r="D34" s="32" t="e">
        <f ca="1">Rules!C35</f>
        <v>#DIV/0!</v>
      </c>
      <c r="E34" s="36" t="str">
        <f>Rules!D35</f>
        <v/>
      </c>
      <c r="F34" s="34" t="e">
        <f ca="1">Rules!E35</f>
        <v>#DIV/0!</v>
      </c>
      <c r="G34" s="37" t="str">
        <f>Rules!F35</f>
        <v/>
      </c>
      <c r="H34" s="40" t="str">
        <f>Rules!G35</f>
        <v/>
      </c>
      <c r="I34" s="40" t="str">
        <f>Rules!H35</f>
        <v/>
      </c>
      <c r="J34" s="18" t="e">
        <f t="shared" si="0"/>
        <v>#N/A</v>
      </c>
      <c r="K34" s="18" t="e">
        <f>IF(#REF!="",NA(),#REF!)</f>
        <v>#REF!</v>
      </c>
      <c r="X34" s="13"/>
    </row>
    <row r="35" spans="1:24" ht="12.45" customHeight="1" x14ac:dyDescent="0.25">
      <c r="A35" s="29">
        <v>45434</v>
      </c>
      <c r="B35" s="71"/>
      <c r="C35" s="31" t="str">
        <f>Rules!K35</f>
        <v/>
      </c>
      <c r="D35" s="32" t="e">
        <f ca="1">Rules!C36</f>
        <v>#DIV/0!</v>
      </c>
      <c r="E35" s="36" t="str">
        <f>Rules!D36</f>
        <v/>
      </c>
      <c r="F35" s="34" t="e">
        <f ca="1">Rules!E36</f>
        <v>#DIV/0!</v>
      </c>
      <c r="G35" s="37" t="str">
        <f>Rules!F36</f>
        <v/>
      </c>
      <c r="H35" s="40" t="str">
        <f>Rules!G36</f>
        <v/>
      </c>
      <c r="I35" s="40" t="str">
        <f>Rules!H36</f>
        <v/>
      </c>
      <c r="J35" s="18" t="e">
        <f t="shared" si="0"/>
        <v>#N/A</v>
      </c>
      <c r="K35" s="18" t="e">
        <f>IF(#REF!="",NA(),#REF!)</f>
        <v>#REF!</v>
      </c>
      <c r="X35" s="13"/>
    </row>
    <row r="36" spans="1:24" ht="12.45" customHeight="1" x14ac:dyDescent="0.25">
      <c r="A36" s="29">
        <v>45435</v>
      </c>
      <c r="B36" s="71"/>
      <c r="C36" s="31" t="str">
        <f>Rules!K36</f>
        <v/>
      </c>
      <c r="D36" s="32" t="e">
        <f ca="1">Rules!C37</f>
        <v>#DIV/0!</v>
      </c>
      <c r="E36" s="36" t="str">
        <f>Rules!D37</f>
        <v/>
      </c>
      <c r="F36" s="34" t="e">
        <f ca="1">Rules!E37</f>
        <v>#DIV/0!</v>
      </c>
      <c r="G36" s="37" t="str">
        <f>Rules!F37</f>
        <v/>
      </c>
      <c r="H36" s="40" t="str">
        <f>Rules!G37</f>
        <v/>
      </c>
      <c r="I36" s="40" t="str">
        <f>Rules!H37</f>
        <v/>
      </c>
      <c r="J36" s="18" t="e">
        <f t="shared" si="0"/>
        <v>#N/A</v>
      </c>
      <c r="K36" s="18" t="e">
        <f>IF(#REF!="",NA(),#REF!)</f>
        <v>#REF!</v>
      </c>
      <c r="X36" s="13"/>
    </row>
    <row r="37" spans="1:24" ht="12.45" customHeight="1" x14ac:dyDescent="0.25">
      <c r="A37" s="29">
        <v>45436</v>
      </c>
      <c r="B37" s="71"/>
      <c r="C37" s="31" t="str">
        <f>Rules!K37</f>
        <v/>
      </c>
      <c r="D37" s="32" t="e">
        <f ca="1">Rules!C38</f>
        <v>#DIV/0!</v>
      </c>
      <c r="E37" s="36" t="str">
        <f>Rules!D38</f>
        <v/>
      </c>
      <c r="F37" s="34" t="e">
        <f ca="1">Rules!E38</f>
        <v>#DIV/0!</v>
      </c>
      <c r="G37" s="37" t="str">
        <f>Rules!F38</f>
        <v/>
      </c>
      <c r="H37" s="40" t="str">
        <f>Rules!G38</f>
        <v/>
      </c>
      <c r="I37" s="40" t="str">
        <f>Rules!H38</f>
        <v/>
      </c>
      <c r="J37" s="18" t="e">
        <f t="shared" si="0"/>
        <v>#N/A</v>
      </c>
      <c r="K37" s="18" t="e">
        <f>IF(#REF!="",NA(),#REF!)</f>
        <v>#REF!</v>
      </c>
      <c r="X37" s="13"/>
    </row>
    <row r="38" spans="1:24" ht="12.45" customHeight="1" x14ac:dyDescent="0.25">
      <c r="A38" s="29">
        <v>45437</v>
      </c>
      <c r="B38" s="71"/>
      <c r="C38" s="31" t="str">
        <f>Rules!K38</f>
        <v/>
      </c>
      <c r="D38" s="32" t="e">
        <f ca="1">Rules!C39</f>
        <v>#DIV/0!</v>
      </c>
      <c r="E38" s="36" t="str">
        <f>Rules!D39</f>
        <v/>
      </c>
      <c r="F38" s="34" t="e">
        <f ca="1">Rules!E39</f>
        <v>#DIV/0!</v>
      </c>
      <c r="G38" s="37" t="str">
        <f>Rules!F39</f>
        <v/>
      </c>
      <c r="H38" s="40" t="str">
        <f>Rules!G39</f>
        <v/>
      </c>
      <c r="I38" s="40" t="str">
        <f>Rules!H39</f>
        <v/>
      </c>
      <c r="J38" s="18" t="e">
        <f t="shared" si="0"/>
        <v>#N/A</v>
      </c>
      <c r="K38" s="18" t="e">
        <f>IF(#REF!="",NA(),#REF!)</f>
        <v>#REF!</v>
      </c>
      <c r="X38" s="13"/>
    </row>
    <row r="39" spans="1:24" ht="12.45" customHeight="1" x14ac:dyDescent="0.25">
      <c r="A39" s="29">
        <v>45438</v>
      </c>
      <c r="B39" s="71"/>
      <c r="C39" s="31" t="str">
        <f>Rules!K39</f>
        <v/>
      </c>
      <c r="D39" s="32" t="e">
        <f ca="1">Rules!C40</f>
        <v>#DIV/0!</v>
      </c>
      <c r="E39" s="36" t="str">
        <f>Rules!D40</f>
        <v/>
      </c>
      <c r="F39" s="34" t="e">
        <f ca="1">Rules!E40</f>
        <v>#DIV/0!</v>
      </c>
      <c r="G39" s="37" t="str">
        <f>Rules!F40</f>
        <v/>
      </c>
      <c r="H39" s="40" t="str">
        <f>Rules!G40</f>
        <v/>
      </c>
      <c r="I39" s="40" t="str">
        <f>Rules!H40</f>
        <v/>
      </c>
      <c r="J39" s="18" t="e">
        <f t="shared" si="0"/>
        <v>#N/A</v>
      </c>
      <c r="K39" s="18" t="e">
        <f>IF(#REF!="",NA(),#REF!)</f>
        <v>#REF!</v>
      </c>
      <c r="X39" s="13"/>
    </row>
    <row r="40" spans="1:24" ht="12.45" customHeight="1" x14ac:dyDescent="0.25">
      <c r="A40" s="29">
        <v>45439</v>
      </c>
      <c r="B40" s="71"/>
      <c r="C40" s="31" t="str">
        <f>Rules!K40</f>
        <v/>
      </c>
      <c r="D40" s="32" t="e">
        <f ca="1">Rules!C41</f>
        <v>#DIV/0!</v>
      </c>
      <c r="E40" s="36" t="str">
        <f>Rules!D41</f>
        <v/>
      </c>
      <c r="F40" s="34" t="e">
        <f ca="1">Rules!E41</f>
        <v>#DIV/0!</v>
      </c>
      <c r="G40" s="37" t="str">
        <f>Rules!F41</f>
        <v/>
      </c>
      <c r="H40" s="40" t="str">
        <f>Rules!G41</f>
        <v/>
      </c>
      <c r="I40" s="40" t="str">
        <f>Rules!H41</f>
        <v/>
      </c>
      <c r="J40" s="18" t="e">
        <f t="shared" si="0"/>
        <v>#N/A</v>
      </c>
      <c r="K40" s="18" t="e">
        <f>IF(#REF!="",NA(),#REF!)</f>
        <v>#REF!</v>
      </c>
      <c r="X40" s="13"/>
    </row>
    <row r="41" spans="1:24" ht="12.45" customHeight="1" x14ac:dyDescent="0.25">
      <c r="A41" s="29">
        <v>45440</v>
      </c>
      <c r="B41" s="71"/>
      <c r="C41" s="31" t="str">
        <f>Rules!K41</f>
        <v/>
      </c>
      <c r="D41" s="32" t="e">
        <f ca="1">Rules!C42</f>
        <v>#DIV/0!</v>
      </c>
      <c r="E41" s="36" t="str">
        <f>Rules!D42</f>
        <v/>
      </c>
      <c r="F41" s="34" t="e">
        <f ca="1">Rules!E42</f>
        <v>#DIV/0!</v>
      </c>
      <c r="G41" s="37" t="str">
        <f>Rules!F42</f>
        <v/>
      </c>
      <c r="H41" s="40" t="str">
        <f>Rules!G42</f>
        <v/>
      </c>
      <c r="I41" s="40" t="str">
        <f>Rules!H42</f>
        <v/>
      </c>
      <c r="J41" s="18" t="e">
        <f t="shared" si="0"/>
        <v>#N/A</v>
      </c>
      <c r="K41" s="18" t="e">
        <f>IF(#REF!="",NA(),#REF!)</f>
        <v>#REF!</v>
      </c>
      <c r="X41" s="13"/>
    </row>
    <row r="42" spans="1:24" ht="12.45" customHeight="1" x14ac:dyDescent="0.25">
      <c r="A42" s="29">
        <v>45441</v>
      </c>
      <c r="B42" s="71"/>
      <c r="C42" s="31" t="str">
        <f>Rules!K42</f>
        <v/>
      </c>
      <c r="D42" s="32" t="e">
        <f ca="1">Rules!C43</f>
        <v>#DIV/0!</v>
      </c>
      <c r="E42" s="36" t="str">
        <f>Rules!D43</f>
        <v/>
      </c>
      <c r="F42" s="34" t="e">
        <f ca="1">Rules!E43</f>
        <v>#DIV/0!</v>
      </c>
      <c r="G42" s="37" t="str">
        <f>Rules!F43</f>
        <v/>
      </c>
      <c r="H42" s="40" t="str">
        <f>Rules!G43</f>
        <v/>
      </c>
      <c r="I42" s="40" t="str">
        <f>Rules!H43</f>
        <v/>
      </c>
      <c r="J42" s="18" t="e">
        <f t="shared" si="0"/>
        <v>#N/A</v>
      </c>
      <c r="K42" s="18" t="e">
        <f>IF(#REF!="",NA(),#REF!)</f>
        <v>#REF!</v>
      </c>
    </row>
    <row r="43" spans="1:24" ht="12.45" customHeight="1" x14ac:dyDescent="0.25">
      <c r="A43" s="29">
        <v>45442</v>
      </c>
      <c r="B43" s="71"/>
      <c r="C43" s="31" t="str">
        <f>Rules!K43</f>
        <v/>
      </c>
      <c r="D43" s="32" t="e">
        <f ca="1">Rules!C44</f>
        <v>#DIV/0!</v>
      </c>
      <c r="E43" s="36" t="str">
        <f>Rules!D44</f>
        <v/>
      </c>
      <c r="F43" s="34" t="e">
        <f ca="1">Rules!E44</f>
        <v>#DIV/0!</v>
      </c>
      <c r="G43" s="37" t="str">
        <f>Rules!F44</f>
        <v/>
      </c>
      <c r="H43" s="40" t="str">
        <f>Rules!G44</f>
        <v/>
      </c>
      <c r="I43" s="40" t="str">
        <f>Rules!H44</f>
        <v/>
      </c>
      <c r="J43" s="18" t="e">
        <f t="shared" si="0"/>
        <v>#N/A</v>
      </c>
      <c r="K43" s="18" t="e">
        <f>IF(#REF!="",NA(),#REF!)</f>
        <v>#REF!</v>
      </c>
    </row>
    <row r="44" spans="1:24" ht="12.45" customHeight="1" x14ac:dyDescent="0.25">
      <c r="A44" s="29">
        <v>45443</v>
      </c>
      <c r="B44" s="71"/>
      <c r="C44" s="31" t="str">
        <f>Rules!K44</f>
        <v/>
      </c>
      <c r="D44" s="32" t="e">
        <f ca="1">Rules!C45</f>
        <v>#DIV/0!</v>
      </c>
      <c r="E44" s="36" t="str">
        <f>Rules!D45</f>
        <v/>
      </c>
      <c r="F44" s="34" t="e">
        <f ca="1">Rules!E45</f>
        <v>#DIV/0!</v>
      </c>
      <c r="G44" s="37" t="str">
        <f>Rules!F45</f>
        <v/>
      </c>
      <c r="H44" s="40" t="str">
        <f>Rules!G45</f>
        <v/>
      </c>
      <c r="I44" s="40" t="str">
        <f>Rules!H45</f>
        <v/>
      </c>
      <c r="J44" s="18" t="e">
        <f t="shared" si="0"/>
        <v>#N/A</v>
      </c>
      <c r="K44" s="18" t="e">
        <f>IF(#REF!="",NA(),#REF!)</f>
        <v>#REF!</v>
      </c>
    </row>
    <row r="45" spans="1:24" ht="12.45" customHeight="1" x14ac:dyDescent="0.25">
      <c r="A45" s="29">
        <v>45444</v>
      </c>
      <c r="B45" s="71"/>
      <c r="C45" s="31" t="str">
        <f>Rules!K45</f>
        <v/>
      </c>
      <c r="D45" s="32" t="e">
        <f ca="1">Rules!C46</f>
        <v>#DIV/0!</v>
      </c>
      <c r="E45" s="36" t="str">
        <f>Rules!D46</f>
        <v/>
      </c>
      <c r="F45" s="34" t="e">
        <f ca="1">Rules!E46</f>
        <v>#DIV/0!</v>
      </c>
      <c r="G45" s="37" t="str">
        <f>Rules!F46</f>
        <v/>
      </c>
      <c r="H45" s="40" t="str">
        <f>Rules!G46</f>
        <v/>
      </c>
      <c r="I45" s="40" t="str">
        <f>Rules!H46</f>
        <v/>
      </c>
      <c r="J45" s="18" t="e">
        <f t="shared" si="0"/>
        <v>#N/A</v>
      </c>
      <c r="K45" s="18" t="e">
        <f>IF(#REF!="",NA(),#REF!)</f>
        <v>#REF!</v>
      </c>
    </row>
    <row r="46" spans="1:24" ht="12.45" customHeight="1" x14ac:dyDescent="0.25">
      <c r="A46" s="29">
        <v>45445</v>
      </c>
      <c r="B46" s="71"/>
      <c r="C46" s="31" t="str">
        <f>Rules!K46</f>
        <v/>
      </c>
      <c r="D46" s="32" t="e">
        <f ca="1">Rules!C47</f>
        <v>#DIV/0!</v>
      </c>
      <c r="E46" s="36" t="str">
        <f>Rules!D47</f>
        <v/>
      </c>
      <c r="F46" s="34" t="e">
        <f ca="1">Rules!E47</f>
        <v>#DIV/0!</v>
      </c>
      <c r="G46" s="37" t="str">
        <f>Rules!F47</f>
        <v/>
      </c>
      <c r="H46" s="40" t="str">
        <f>Rules!G47</f>
        <v/>
      </c>
      <c r="I46" s="40" t="str">
        <f>Rules!H47</f>
        <v/>
      </c>
      <c r="J46" s="18" t="e">
        <f t="shared" si="0"/>
        <v>#N/A</v>
      </c>
      <c r="K46" s="18" t="e">
        <f>IF(#REF!="",NA(),#REF!)</f>
        <v>#REF!</v>
      </c>
    </row>
    <row r="47" spans="1:24" ht="12.45" customHeight="1" x14ac:dyDescent="0.25">
      <c r="A47" s="29">
        <v>45446</v>
      </c>
      <c r="B47" s="71"/>
      <c r="C47" s="31" t="str">
        <f>Rules!K47</f>
        <v/>
      </c>
      <c r="D47" s="32" t="e">
        <f ca="1">Rules!C48</f>
        <v>#DIV/0!</v>
      </c>
      <c r="E47" s="36" t="str">
        <f>Rules!D48</f>
        <v/>
      </c>
      <c r="F47" s="34" t="e">
        <f ca="1">Rules!E48</f>
        <v>#DIV/0!</v>
      </c>
      <c r="G47" s="37" t="str">
        <f>Rules!F48</f>
        <v/>
      </c>
      <c r="H47" s="40" t="str">
        <f>Rules!G48</f>
        <v/>
      </c>
      <c r="I47" s="40" t="str">
        <f>Rules!H48</f>
        <v/>
      </c>
      <c r="J47" s="18" t="e">
        <f t="shared" si="0"/>
        <v>#N/A</v>
      </c>
      <c r="K47" s="18" t="e">
        <f>IF(#REF!="",NA(),#REF!)</f>
        <v>#REF!</v>
      </c>
    </row>
    <row r="48" spans="1:24" ht="12.45" customHeight="1" x14ac:dyDescent="0.25">
      <c r="A48" s="29">
        <v>45447</v>
      </c>
      <c r="B48" s="71"/>
      <c r="C48" s="31" t="str">
        <f>Rules!K48</f>
        <v/>
      </c>
      <c r="D48" s="32" t="e">
        <f ca="1">Rules!C49</f>
        <v>#DIV/0!</v>
      </c>
      <c r="E48" s="36" t="str">
        <f>Rules!D49</f>
        <v/>
      </c>
      <c r="F48" s="34" t="e">
        <f ca="1">Rules!E49</f>
        <v>#DIV/0!</v>
      </c>
      <c r="G48" s="37" t="str">
        <f>Rules!F49</f>
        <v/>
      </c>
      <c r="H48" s="40" t="str">
        <f>Rules!G49</f>
        <v/>
      </c>
      <c r="I48" s="40" t="str">
        <f>Rules!H49</f>
        <v/>
      </c>
      <c r="J48" s="18" t="e">
        <f t="shared" si="0"/>
        <v>#N/A</v>
      </c>
      <c r="K48" s="18" t="e">
        <f>IF(#REF!="",NA(),#REF!)</f>
        <v>#REF!</v>
      </c>
    </row>
    <row r="49" spans="1:11" ht="12.45" customHeight="1" x14ac:dyDescent="0.25">
      <c r="A49" s="29">
        <v>45448</v>
      </c>
      <c r="B49" s="71"/>
      <c r="C49" s="31" t="str">
        <f>Rules!K49</f>
        <v/>
      </c>
      <c r="D49" s="32" t="e">
        <f ca="1">Rules!C50</f>
        <v>#DIV/0!</v>
      </c>
      <c r="E49" s="36" t="str">
        <f>Rules!D50</f>
        <v/>
      </c>
      <c r="F49" s="34" t="e">
        <f ca="1">Rules!E50</f>
        <v>#DIV/0!</v>
      </c>
      <c r="G49" s="37" t="str">
        <f>Rules!F50</f>
        <v/>
      </c>
      <c r="H49" s="40" t="str">
        <f>Rules!G50</f>
        <v/>
      </c>
      <c r="I49" s="40" t="str">
        <f>Rules!H50</f>
        <v/>
      </c>
      <c r="J49" s="18" t="e">
        <f t="shared" si="0"/>
        <v>#N/A</v>
      </c>
      <c r="K49" s="18" t="e">
        <f>IF(#REF!="",NA(),#REF!)</f>
        <v>#REF!</v>
      </c>
    </row>
    <row r="50" spans="1:11" ht="12.45" customHeight="1" x14ac:dyDescent="0.25">
      <c r="A50" s="29">
        <v>45449</v>
      </c>
      <c r="B50" s="71"/>
      <c r="C50" s="31" t="str">
        <f>Rules!K50</f>
        <v/>
      </c>
      <c r="D50" s="32" t="e">
        <f ca="1">Rules!C51</f>
        <v>#DIV/0!</v>
      </c>
      <c r="E50" s="36" t="str">
        <f>Rules!D51</f>
        <v/>
      </c>
      <c r="F50" s="34" t="e">
        <f ca="1">Rules!E51</f>
        <v>#DIV/0!</v>
      </c>
      <c r="G50" s="37" t="str">
        <f>Rules!F51</f>
        <v/>
      </c>
      <c r="H50" s="40" t="str">
        <f>Rules!G51</f>
        <v/>
      </c>
      <c r="I50" s="40" t="str">
        <f>Rules!H51</f>
        <v/>
      </c>
      <c r="J50" s="18" t="e">
        <f t="shared" si="0"/>
        <v>#N/A</v>
      </c>
      <c r="K50" s="18" t="e">
        <f>IF(#REF!="",NA(),#REF!)</f>
        <v>#REF!</v>
      </c>
    </row>
    <row r="51" spans="1:11" ht="12.45" customHeight="1" x14ac:dyDescent="0.25">
      <c r="A51" s="29">
        <v>45450</v>
      </c>
      <c r="B51" s="71"/>
      <c r="C51" s="31" t="str">
        <f>Rules!K51</f>
        <v/>
      </c>
      <c r="D51" s="32" t="e">
        <f ca="1">Rules!C52</f>
        <v>#DIV/0!</v>
      </c>
      <c r="E51" s="36" t="str">
        <f>Rules!D52</f>
        <v/>
      </c>
      <c r="F51" s="34" t="e">
        <f ca="1">Rules!E52</f>
        <v>#DIV/0!</v>
      </c>
      <c r="G51" s="37" t="str">
        <f>Rules!F52</f>
        <v/>
      </c>
      <c r="H51" s="40" t="str">
        <f>Rules!G52</f>
        <v/>
      </c>
      <c r="I51" s="40" t="str">
        <f>Rules!H52</f>
        <v/>
      </c>
      <c r="J51" s="18" t="e">
        <f t="shared" si="0"/>
        <v>#N/A</v>
      </c>
      <c r="K51" s="18" t="e">
        <f>IF(#REF!="",NA(),#REF!)</f>
        <v>#REF!</v>
      </c>
    </row>
    <row r="52" spans="1:11" ht="12.45" customHeight="1" x14ac:dyDescent="0.25">
      <c r="A52" s="29">
        <v>45451</v>
      </c>
      <c r="B52" s="71"/>
      <c r="C52" s="31" t="str">
        <f>Rules!K52</f>
        <v/>
      </c>
      <c r="D52" s="32" t="e">
        <f ca="1">Rules!C53</f>
        <v>#DIV/0!</v>
      </c>
      <c r="E52" s="36" t="str">
        <f>Rules!D53</f>
        <v/>
      </c>
      <c r="F52" s="34" t="e">
        <f ca="1">Rules!E53</f>
        <v>#DIV/0!</v>
      </c>
      <c r="G52" s="37" t="str">
        <f>Rules!F53</f>
        <v/>
      </c>
      <c r="H52" s="40" t="str">
        <f>Rules!G53</f>
        <v/>
      </c>
      <c r="I52" s="40" t="str">
        <f>Rules!H53</f>
        <v/>
      </c>
      <c r="J52" s="18" t="e">
        <f t="shared" si="0"/>
        <v>#N/A</v>
      </c>
      <c r="K52" s="18" t="e">
        <f>IF(#REF!="",NA(),#REF!)</f>
        <v>#REF!</v>
      </c>
    </row>
    <row r="53" spans="1:11" ht="12.45" customHeight="1" x14ac:dyDescent="0.25">
      <c r="A53" s="29">
        <v>45452</v>
      </c>
      <c r="B53" s="71"/>
      <c r="C53" s="31" t="str">
        <f>Rules!K53</f>
        <v/>
      </c>
      <c r="D53" s="32" t="e">
        <f ca="1">Rules!C54</f>
        <v>#DIV/0!</v>
      </c>
      <c r="E53" s="36" t="str">
        <f>Rules!D54</f>
        <v/>
      </c>
      <c r="F53" s="34" t="e">
        <f ca="1">Rules!E54</f>
        <v>#DIV/0!</v>
      </c>
      <c r="G53" s="37" t="str">
        <f>Rules!F54</f>
        <v/>
      </c>
      <c r="H53" s="40" t="str">
        <f>Rules!G54</f>
        <v/>
      </c>
      <c r="I53" s="40" t="str">
        <f>Rules!H54</f>
        <v/>
      </c>
      <c r="J53" s="18" t="e">
        <f t="shared" si="0"/>
        <v>#N/A</v>
      </c>
      <c r="K53" s="18" t="e">
        <f>IF(#REF!="",NA(),#REF!)</f>
        <v>#REF!</v>
      </c>
    </row>
    <row r="54" spans="1:11" ht="12.45" customHeight="1" x14ac:dyDescent="0.25">
      <c r="A54" s="29">
        <v>45453</v>
      </c>
      <c r="B54" s="71"/>
      <c r="C54" s="31" t="str">
        <f>Rules!K54</f>
        <v/>
      </c>
      <c r="D54" s="32" t="e">
        <f ca="1">Rules!C55</f>
        <v>#DIV/0!</v>
      </c>
      <c r="E54" s="36" t="str">
        <f>Rules!D55</f>
        <v/>
      </c>
      <c r="F54" s="34" t="e">
        <f ca="1">Rules!E55</f>
        <v>#DIV/0!</v>
      </c>
      <c r="G54" s="37" t="str">
        <f>Rules!F55</f>
        <v/>
      </c>
      <c r="H54" s="40" t="str">
        <f>Rules!G55</f>
        <v/>
      </c>
      <c r="I54" s="40" t="str">
        <f>Rules!H55</f>
        <v/>
      </c>
      <c r="J54" s="18" t="e">
        <f t="shared" si="0"/>
        <v>#N/A</v>
      </c>
      <c r="K54" s="18" t="e">
        <f>IF(#REF!="",NA(),#REF!)</f>
        <v>#REF!</v>
      </c>
    </row>
    <row r="55" spans="1:11" ht="12.45" customHeight="1" x14ac:dyDescent="0.25">
      <c r="A55" s="29">
        <v>45454</v>
      </c>
      <c r="B55" s="71"/>
      <c r="C55" s="31" t="str">
        <f>Rules!K55</f>
        <v/>
      </c>
      <c r="D55" s="32" t="e">
        <f ca="1">Rules!C56</f>
        <v>#DIV/0!</v>
      </c>
      <c r="E55" s="36" t="str">
        <f>Rules!D56</f>
        <v/>
      </c>
      <c r="F55" s="34" t="e">
        <f ca="1">Rules!E56</f>
        <v>#DIV/0!</v>
      </c>
      <c r="G55" s="37" t="str">
        <f>Rules!F56</f>
        <v/>
      </c>
      <c r="H55" s="40" t="str">
        <f>Rules!G56</f>
        <v/>
      </c>
      <c r="I55" s="40" t="str">
        <f>Rules!H56</f>
        <v/>
      </c>
      <c r="J55" s="18" t="e">
        <f t="shared" si="0"/>
        <v>#N/A</v>
      </c>
      <c r="K55" s="18" t="e">
        <f>IF(#REF!="",NA(),#REF!)</f>
        <v>#REF!</v>
      </c>
    </row>
    <row r="56" spans="1:11" ht="12.45" customHeight="1" x14ac:dyDescent="0.25">
      <c r="A56" s="29">
        <v>45455</v>
      </c>
      <c r="B56" s="71"/>
      <c r="C56" s="31" t="str">
        <f>Rules!K56</f>
        <v/>
      </c>
      <c r="D56" s="32" t="e">
        <f ca="1">Rules!C57</f>
        <v>#DIV/0!</v>
      </c>
      <c r="E56" s="36" t="str">
        <f>Rules!D57</f>
        <v/>
      </c>
      <c r="F56" s="34" t="e">
        <f ca="1">Rules!E57</f>
        <v>#DIV/0!</v>
      </c>
      <c r="G56" s="37" t="str">
        <f>Rules!F57</f>
        <v/>
      </c>
      <c r="H56" s="40" t="str">
        <f>Rules!G57</f>
        <v/>
      </c>
      <c r="I56" s="40" t="str">
        <f>Rules!H57</f>
        <v/>
      </c>
      <c r="J56" s="18" t="e">
        <f t="shared" si="0"/>
        <v>#N/A</v>
      </c>
      <c r="K56" s="18" t="e">
        <f>IF(#REF!="",NA(),#REF!)</f>
        <v>#REF!</v>
      </c>
    </row>
    <row r="57" spans="1:11" ht="12.75" customHeight="1" x14ac:dyDescent="0.25">
      <c r="A57" s="29">
        <v>45456</v>
      </c>
      <c r="B57" s="71"/>
      <c r="C57" s="31" t="str">
        <f>Rules!K57</f>
        <v/>
      </c>
      <c r="D57" s="32" t="e">
        <f ca="1">Rules!C58</f>
        <v>#DIV/0!</v>
      </c>
      <c r="E57" s="36" t="str">
        <f>Rules!D58</f>
        <v/>
      </c>
      <c r="F57" s="34" t="e">
        <f ca="1">Rules!E58</f>
        <v>#DIV/0!</v>
      </c>
      <c r="G57" s="37" t="str">
        <f>Rules!F58</f>
        <v/>
      </c>
      <c r="H57" s="40" t="str">
        <f>Rules!G58</f>
        <v/>
      </c>
      <c r="I57" s="40" t="str">
        <f>Rules!H58</f>
        <v/>
      </c>
      <c r="J57" s="18" t="e">
        <f t="shared" si="0"/>
        <v>#N/A</v>
      </c>
      <c r="K57" s="18" t="e">
        <f>IF(#REF!="",NA(),#REF!)</f>
        <v>#REF!</v>
      </c>
    </row>
    <row r="58" spans="1:11" x14ac:dyDescent="0.25">
      <c r="A58" s="29">
        <v>45457</v>
      </c>
      <c r="B58" s="71"/>
      <c r="C58" s="31" t="str">
        <f>Rules!K58</f>
        <v/>
      </c>
    </row>
  </sheetData>
  <sheetProtection selectLockedCells="1"/>
  <protectedRanges>
    <protectedRange sqref="L10:M65529 J10:K10 J12:K65529" name="Range3"/>
    <protectedRange sqref="A59:C65530 A13:C13" name="Range2"/>
    <protectedRange sqref="U6:V9" name="Range3_1"/>
    <protectedRange sqref="B9 I6:K9 A8:B8 A11:B11" name="Range2_1"/>
    <protectedRange sqref="Y6:HS9 T6:W9 B9 D6:K9 A8:B8 A11:B11" name="Range1_1"/>
    <protectedRange sqref="C14:C58 B2 A14:A58" name="Range2_2_2"/>
    <protectedRange sqref="A9" name="Range2_1_1"/>
    <protectedRange sqref="A9" name="Range1_1_1"/>
    <protectedRange sqref="B14:B58" name="Range2_2_2_1"/>
  </protectedRanges>
  <conditionalFormatting sqref="T17">
    <cfRule type="containsText" dxfId="10" priority="3" operator="containsText" text="No">
      <formula>NOT(ISERROR(SEARCH("No",T17)))</formula>
    </cfRule>
  </conditionalFormatting>
  <conditionalFormatting sqref="T19">
    <cfRule type="containsText" dxfId="9" priority="2" operator="containsText" text="None">
      <formula>NOT(ISERROR(SEARCH("None",T19)))</formula>
    </cfRule>
  </conditionalFormatting>
  <dataValidations count="1">
    <dataValidation type="list" allowBlank="1" showInputMessage="1" showErrorMessage="1" sqref="B11 B8" xr:uid="{00000000-0002-0000-0200-000000000000}">
      <formula1>$A$14:$A$58</formula1>
    </dataValidation>
  </dataValidations>
  <pageMargins left="0.7" right="0.7" top="0.75" bottom="0.75" header="0.3" footer="0.3"/>
  <pageSetup scale="38" fitToWidth="2" orientation="portrait" r:id="rId1"/>
  <headerFooter>
    <oddHeader>&amp;COperational Excellence - Control Chart Template</oddHeader>
    <oddFooter>&amp;LBank of America Proprietary. For Internal Use Only.&amp;R&amp;A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Rules!$AF$15:$AF$58</xm:f>
          </x14:formula1>
          <xm:sqref>B5</xm:sqref>
        </x14:dataValidation>
        <x14:dataValidation type="list" allowBlank="1" showInputMessage="1" showErrorMessage="1" xr:uid="{00000000-0002-0000-0200-000002000000}">
          <x14:formula1>
            <xm:f>Rules!$Z$2:$Z$3</xm:f>
          </x14:formula1>
          <xm:sqref>O3:O10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D030C-3265-4949-8598-B23DF60392A3}">
  <dimension ref="A1:B27"/>
  <sheetViews>
    <sheetView zoomScale="80" zoomScaleNormal="80" workbookViewId="0">
      <selection activeCell="F8" sqref="F8"/>
    </sheetView>
  </sheetViews>
  <sheetFormatPr defaultColWidth="8.77734375" defaultRowHeight="14.4" x14ac:dyDescent="0.3"/>
  <cols>
    <col min="1" max="1" width="34.33203125" style="73" customWidth="1"/>
    <col min="2" max="2" width="106.77734375" style="73" customWidth="1"/>
    <col min="3" max="16384" width="8.77734375" style="72"/>
  </cols>
  <sheetData>
    <row r="1" spans="1:2" ht="15.6" x14ac:dyDescent="0.3">
      <c r="A1" s="96" t="s">
        <v>103</v>
      </c>
      <c r="B1" s="97"/>
    </row>
    <row r="2" spans="1:2" x14ac:dyDescent="0.3">
      <c r="A2" s="75" t="s">
        <v>104</v>
      </c>
      <c r="B2" s="76" t="s">
        <v>108</v>
      </c>
    </row>
    <row r="3" spans="1:2" ht="19.8" customHeight="1" x14ac:dyDescent="0.3">
      <c r="A3" s="77" t="s">
        <v>105</v>
      </c>
      <c r="B3" s="87" t="s">
        <v>122</v>
      </c>
    </row>
    <row r="4" spans="1:2" ht="101.4" customHeight="1" x14ac:dyDescent="0.3">
      <c r="A4" s="78" t="s">
        <v>106</v>
      </c>
      <c r="B4" s="88" t="s">
        <v>140</v>
      </c>
    </row>
    <row r="5" spans="1:2" ht="16.8" customHeight="1" x14ac:dyDescent="0.3">
      <c r="A5" s="78" t="s">
        <v>107</v>
      </c>
      <c r="B5" s="88" t="s">
        <v>139</v>
      </c>
    </row>
    <row r="6" spans="1:2" ht="43.2" x14ac:dyDescent="0.3">
      <c r="A6" s="78" t="s">
        <v>120</v>
      </c>
      <c r="B6" s="88" t="s">
        <v>121</v>
      </c>
    </row>
    <row r="7" spans="1:2" ht="28.8" x14ac:dyDescent="0.3">
      <c r="A7" s="89" t="s">
        <v>123</v>
      </c>
      <c r="B7" s="88" t="s">
        <v>125</v>
      </c>
    </row>
    <row r="8" spans="1:2" ht="28.8" x14ac:dyDescent="0.3">
      <c r="A8" s="89" t="s">
        <v>124</v>
      </c>
      <c r="B8" s="88" t="s">
        <v>141</v>
      </c>
    </row>
    <row r="9" spans="1:2" ht="57.6" x14ac:dyDescent="0.3">
      <c r="A9" s="78" t="s">
        <v>116</v>
      </c>
      <c r="B9" s="88" t="s">
        <v>118</v>
      </c>
    </row>
    <row r="10" spans="1:2" x14ac:dyDescent="0.3">
      <c r="A10" s="78" t="s">
        <v>117</v>
      </c>
      <c r="B10" s="88" t="s">
        <v>119</v>
      </c>
    </row>
    <row r="11" spans="1:2" ht="4.5" customHeight="1" x14ac:dyDescent="0.3">
      <c r="A11" s="90"/>
      <c r="B11" s="91"/>
    </row>
    <row r="12" spans="1:2" ht="15.6" x14ac:dyDescent="0.3">
      <c r="A12" s="98" t="s">
        <v>111</v>
      </c>
      <c r="B12" s="99"/>
    </row>
    <row r="13" spans="1:2" x14ac:dyDescent="0.3">
      <c r="A13" s="92" t="s">
        <v>136</v>
      </c>
      <c r="B13" s="93" t="s">
        <v>138</v>
      </c>
    </row>
    <row r="14" spans="1:2" x14ac:dyDescent="0.3">
      <c r="A14" s="79" t="s">
        <v>19</v>
      </c>
      <c r="B14" s="88" t="s">
        <v>126</v>
      </c>
    </row>
    <row r="15" spans="1:2" x14ac:dyDescent="0.3">
      <c r="A15" s="79" t="s">
        <v>20</v>
      </c>
      <c r="B15" s="87" t="s">
        <v>127</v>
      </c>
    </row>
    <row r="16" spans="1:2" x14ac:dyDescent="0.3">
      <c r="A16" s="79" t="s">
        <v>22</v>
      </c>
      <c r="B16" s="88" t="s">
        <v>128</v>
      </c>
    </row>
    <row r="17" spans="1:2" x14ac:dyDescent="0.3">
      <c r="A17" s="79" t="s">
        <v>23</v>
      </c>
      <c r="B17" s="88" t="s">
        <v>129</v>
      </c>
    </row>
    <row r="18" spans="1:2" x14ac:dyDescent="0.3">
      <c r="A18" s="79" t="s">
        <v>112</v>
      </c>
      <c r="B18" s="100" t="s">
        <v>109</v>
      </c>
    </row>
    <row r="19" spans="1:2" x14ac:dyDescent="0.3">
      <c r="A19" s="79" t="s">
        <v>113</v>
      </c>
      <c r="B19" s="100"/>
    </row>
    <row r="20" spans="1:2" ht="28.8" x14ac:dyDescent="0.3">
      <c r="A20" s="79" t="s">
        <v>114</v>
      </c>
      <c r="B20" s="87" t="s">
        <v>130</v>
      </c>
    </row>
    <row r="21" spans="1:2" ht="28.8" x14ac:dyDescent="0.3">
      <c r="A21" s="79" t="s">
        <v>115</v>
      </c>
      <c r="B21" s="87" t="s">
        <v>110</v>
      </c>
    </row>
    <row r="22" spans="1:2" x14ac:dyDescent="0.3">
      <c r="A22" s="94" t="s">
        <v>131</v>
      </c>
      <c r="B22" s="87" t="s">
        <v>133</v>
      </c>
    </row>
    <row r="23" spans="1:2" x14ac:dyDescent="0.3">
      <c r="A23" s="80" t="s">
        <v>132</v>
      </c>
      <c r="B23" s="87" t="s">
        <v>134</v>
      </c>
    </row>
    <row r="24" spans="1:2" x14ac:dyDescent="0.3">
      <c r="A24" s="81" t="s">
        <v>135</v>
      </c>
      <c r="B24" s="95" t="s">
        <v>137</v>
      </c>
    </row>
    <row r="25" spans="1:2" x14ac:dyDescent="0.3">
      <c r="A25" s="74"/>
    </row>
    <row r="26" spans="1:2" x14ac:dyDescent="0.3">
      <c r="A26" s="74"/>
    </row>
    <row r="27" spans="1:2" x14ac:dyDescent="0.3">
      <c r="A27" s="74"/>
    </row>
  </sheetData>
  <protectedRanges>
    <protectedRange sqref="A20 A23:A24" name="Range2_1"/>
    <protectedRange sqref="A20 A23:A24" name="Range1_1"/>
    <protectedRange sqref="A21" name="Range2_1_1"/>
    <protectedRange sqref="A21" name="Range1_1_1"/>
  </protectedRanges>
  <mergeCells count="3">
    <mergeCell ref="A1:B1"/>
    <mergeCell ref="A12:B12"/>
    <mergeCell ref="B18:B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O67"/>
  <sheetViews>
    <sheetView zoomScale="110" zoomScaleNormal="110" workbookViewId="0">
      <pane ySplit="13" topLeftCell="A24" activePane="bottomLeft" state="frozen"/>
      <selection pane="bottomLeft" activeCell="B9" sqref="B9"/>
    </sheetView>
  </sheetViews>
  <sheetFormatPr defaultRowHeight="13.2" x14ac:dyDescent="0.25"/>
  <cols>
    <col min="1" max="1" width="20.21875" customWidth="1"/>
    <col min="2" max="2" width="12.21875" customWidth="1"/>
    <col min="3" max="3" width="9.5546875" customWidth="1"/>
    <col min="4" max="4" width="5.5546875" customWidth="1"/>
    <col min="5" max="5" width="7.21875" bestFit="1" customWidth="1"/>
    <col min="6" max="6" width="8.21875" bestFit="1" customWidth="1"/>
    <col min="7" max="8" width="7.77734375" customWidth="1"/>
    <col min="9" max="9" width="11" customWidth="1"/>
    <col min="11" max="11" width="17.77734375" customWidth="1"/>
    <col min="22" max="22" width="9.5546875" bestFit="1" customWidth="1"/>
    <col min="23" max="23" width="9.21875" bestFit="1" customWidth="1"/>
    <col min="24" max="24" width="9.5546875" bestFit="1" customWidth="1"/>
    <col min="25" max="25" width="10.21875" bestFit="1" customWidth="1"/>
    <col min="26" max="27" width="4.77734375" customWidth="1"/>
    <col min="28" max="28" width="7.77734375" customWidth="1"/>
    <col min="29" max="29" width="8.5546875" customWidth="1"/>
    <col min="30" max="30" width="12.21875" bestFit="1" customWidth="1"/>
    <col min="31" max="31" width="8" bestFit="1" customWidth="1"/>
    <col min="32" max="32" width="4.44140625" bestFit="1" customWidth="1"/>
    <col min="41" max="41" width="12.21875" bestFit="1" customWidth="1"/>
  </cols>
  <sheetData>
    <row r="1" spans="1:41" x14ac:dyDescent="0.25">
      <c r="Y1" t="s">
        <v>40</v>
      </c>
    </row>
    <row r="2" spans="1:41" x14ac:dyDescent="0.25">
      <c r="A2" s="22" t="s">
        <v>41</v>
      </c>
      <c r="B2" s="14"/>
      <c r="L2" s="18" t="s">
        <v>42</v>
      </c>
      <c r="M2" s="18" t="s">
        <v>43</v>
      </c>
      <c r="N2" s="12" t="s">
        <v>44</v>
      </c>
      <c r="Y2" s="14" t="s">
        <v>45</v>
      </c>
      <c r="Z2" s="14" t="s">
        <v>21</v>
      </c>
    </row>
    <row r="3" spans="1:41" x14ac:dyDescent="0.25">
      <c r="A3" s="43" t="s">
        <v>46</v>
      </c>
      <c r="B3" s="23"/>
      <c r="F3" s="64" t="s">
        <v>47</v>
      </c>
      <c r="G3" s="62" t="str">
        <f>IF('Metric Control Chart'!B6="","",'Metric Control Chart'!B6)</f>
        <v/>
      </c>
      <c r="H3" t="s">
        <v>48</v>
      </c>
      <c r="L3" s="18">
        <v>1</v>
      </c>
      <c r="M3" s="63" t="str">
        <f>'Metric Control Chart'!O3</f>
        <v>Yes</v>
      </c>
      <c r="N3" s="12" t="s">
        <v>49</v>
      </c>
      <c r="Y3" s="14" t="s">
        <v>50</v>
      </c>
      <c r="Z3" s="14" t="s">
        <v>51</v>
      </c>
    </row>
    <row r="4" spans="1:41" x14ac:dyDescent="0.25">
      <c r="A4" s="43" t="s">
        <v>52</v>
      </c>
      <c r="B4" s="24"/>
      <c r="F4" s="64" t="s">
        <v>53</v>
      </c>
      <c r="G4" s="62" t="str">
        <f>IF('Metric Control Chart'!B7="","",'Metric Control Chart'!B7)</f>
        <v/>
      </c>
      <c r="H4" t="s">
        <v>54</v>
      </c>
      <c r="L4" s="18">
        <v>2</v>
      </c>
      <c r="M4" s="63" t="str">
        <f>'Metric Control Chart'!O4</f>
        <v>Yes</v>
      </c>
      <c r="N4" s="12" t="s">
        <v>55</v>
      </c>
      <c r="Y4" s="14" t="s">
        <v>56</v>
      </c>
      <c r="Z4" s="14"/>
    </row>
    <row r="5" spans="1:41" x14ac:dyDescent="0.25">
      <c r="A5" s="43" t="s">
        <v>57</v>
      </c>
      <c r="B5" s="57" t="e">
        <f ca="1">IF(B10="",2.66*E14/3,"See Column T")</f>
        <v>#DIV/0!</v>
      </c>
      <c r="L5" s="18">
        <v>3</v>
      </c>
      <c r="M5" s="63" t="str">
        <f>'Metric Control Chart'!O5</f>
        <v>Yes</v>
      </c>
      <c r="N5" s="12" t="s">
        <v>58</v>
      </c>
      <c r="Y5" s="14" t="s">
        <v>59</v>
      </c>
      <c r="Z5" s="14"/>
    </row>
    <row r="6" spans="1:41" x14ac:dyDescent="0.25">
      <c r="L6" s="18">
        <v>4</v>
      </c>
      <c r="M6" s="63" t="str">
        <f>'Metric Control Chart'!O6</f>
        <v>Yes</v>
      </c>
      <c r="N6" s="12" t="s">
        <v>60</v>
      </c>
      <c r="Y6" s="25" t="s">
        <v>61</v>
      </c>
      <c r="Z6" s="14" t="str">
        <f>'Metric Control Chart'!$B$3 &amp; " " &amp; 'Metric Control Chart'!$B$4</f>
        <v>Process Name Metric Name</v>
      </c>
    </row>
    <row r="7" spans="1:41" x14ac:dyDescent="0.25">
      <c r="A7" s="25" t="s">
        <v>62</v>
      </c>
      <c r="B7" s="62">
        <f>IF('Metric Control Chart'!B5="",2,'Metric Control Chart'!B5)</f>
        <v>12</v>
      </c>
      <c r="L7" s="18">
        <v>5</v>
      </c>
      <c r="M7" s="63" t="str">
        <f>'Metric Control Chart'!O7</f>
        <v>Yes</v>
      </c>
      <c r="N7" s="12" t="s">
        <v>63</v>
      </c>
    </row>
    <row r="8" spans="1:41" x14ac:dyDescent="0.25">
      <c r="A8" s="25" t="s">
        <v>64</v>
      </c>
      <c r="B8" s="21">
        <f>A14</f>
        <v>45413</v>
      </c>
      <c r="L8" s="18">
        <v>6</v>
      </c>
      <c r="M8" s="63" t="str">
        <f>'Metric Control Chart'!O8</f>
        <v>Yes</v>
      </c>
      <c r="N8" s="12" t="s">
        <v>65</v>
      </c>
    </row>
    <row r="9" spans="1:41" x14ac:dyDescent="0.25">
      <c r="A9" s="25" t="s">
        <v>66</v>
      </c>
      <c r="B9" s="21">
        <f ca="1">INDIRECT(ADDRESS(ROW($A$14)+$B$7-1,COLUMN($A$14),3))</f>
        <v>45424</v>
      </c>
      <c r="L9" s="18">
        <v>7</v>
      </c>
      <c r="M9" s="63" t="str">
        <f>'Metric Control Chart'!O9</f>
        <v>Yes</v>
      </c>
      <c r="N9" s="12" t="s">
        <v>67</v>
      </c>
    </row>
    <row r="10" spans="1:41" x14ac:dyDescent="0.25">
      <c r="A10" s="25" t="str">
        <f>'Metric Control Chart'!A8</f>
        <v>Process Change Date (optional)</v>
      </c>
      <c r="B10" s="21" t="str">
        <f>IF('Metric Control Chart'!B8="","",'Metric Control Chart'!B8)</f>
        <v/>
      </c>
      <c r="L10" s="18">
        <v>8</v>
      </c>
      <c r="M10" s="63" t="str">
        <f>'Metric Control Chart'!O10</f>
        <v>Yes</v>
      </c>
      <c r="N10" s="12" t="s">
        <v>68</v>
      </c>
    </row>
    <row r="12" spans="1:41" x14ac:dyDescent="0.25">
      <c r="C12" s="41"/>
      <c r="L12" s="15" t="str">
        <f>Rules!M3</f>
        <v>Yes</v>
      </c>
      <c r="M12" s="15" t="str">
        <f>Rules!M4</f>
        <v>Yes</v>
      </c>
      <c r="N12" s="15" t="str">
        <f>Rules!M5</f>
        <v>Yes</v>
      </c>
      <c r="O12" s="15" t="str">
        <f>Rules!M6</f>
        <v>Yes</v>
      </c>
      <c r="P12" s="15" t="str">
        <f>Rules!M7</f>
        <v>Yes</v>
      </c>
      <c r="Q12" s="15" t="str">
        <f>Rules!M8</f>
        <v>Yes</v>
      </c>
      <c r="R12" s="15" t="str">
        <f>Rules!M9</f>
        <v>Yes</v>
      </c>
      <c r="S12" s="15" t="str">
        <f>Rules!M10</f>
        <v>Yes</v>
      </c>
    </row>
    <row r="13" spans="1:41" x14ac:dyDescent="0.25">
      <c r="A13" s="15" t="str">
        <f>'Metric Control Chart'!A13</f>
        <v>Date</v>
      </c>
      <c r="B13" s="25" t="str">
        <f>'Metric Control Chart'!B13</f>
        <v>Metric Name</v>
      </c>
      <c r="C13" s="25" t="s">
        <v>69</v>
      </c>
      <c r="D13" s="25" t="s">
        <v>31</v>
      </c>
      <c r="E13" s="25" t="s">
        <v>70</v>
      </c>
      <c r="F13" s="25" t="s">
        <v>33</v>
      </c>
      <c r="G13" s="15" t="s">
        <v>34</v>
      </c>
      <c r="H13" s="15" t="s">
        <v>35</v>
      </c>
      <c r="I13" s="15" t="s">
        <v>71</v>
      </c>
      <c r="J13" s="15" t="s">
        <v>37</v>
      </c>
      <c r="K13" s="15" t="s">
        <v>39</v>
      </c>
      <c r="L13" s="15" t="s">
        <v>72</v>
      </c>
      <c r="M13" s="15" t="s">
        <v>73</v>
      </c>
      <c r="N13" s="15" t="s">
        <v>74</v>
      </c>
      <c r="O13" s="15" t="s">
        <v>75</v>
      </c>
      <c r="P13" s="15" t="s">
        <v>76</v>
      </c>
      <c r="Q13" s="15" t="s">
        <v>77</v>
      </c>
      <c r="R13" s="15" t="s">
        <v>78</v>
      </c>
      <c r="S13" s="15" t="s">
        <v>79</v>
      </c>
      <c r="T13" s="25" t="s">
        <v>80</v>
      </c>
      <c r="U13" s="25" t="s">
        <v>81</v>
      </c>
      <c r="V13" s="15" t="s">
        <v>82</v>
      </c>
      <c r="W13" s="15" t="s">
        <v>83</v>
      </c>
      <c r="X13" s="15" t="s">
        <v>84</v>
      </c>
      <c r="Y13" s="15" t="s">
        <v>85</v>
      </c>
      <c r="Z13" s="15" t="s">
        <v>86</v>
      </c>
      <c r="AA13" s="15" t="s">
        <v>87</v>
      </c>
      <c r="AB13" s="15" t="s">
        <v>88</v>
      </c>
      <c r="AC13" s="15" t="s">
        <v>89</v>
      </c>
      <c r="AD13" s="15" t="s">
        <v>90</v>
      </c>
      <c r="AE13" s="15" t="s">
        <v>91</v>
      </c>
      <c r="AF13" s="15" t="s">
        <v>92</v>
      </c>
      <c r="AG13" s="15" t="s">
        <v>93</v>
      </c>
      <c r="AH13" s="15" t="s">
        <v>94</v>
      </c>
      <c r="AI13" s="15" t="s">
        <v>95</v>
      </c>
      <c r="AJ13" s="15" t="s">
        <v>96</v>
      </c>
      <c r="AK13" s="15" t="s">
        <v>97</v>
      </c>
      <c r="AL13" s="15" t="s">
        <v>98</v>
      </c>
      <c r="AM13" s="15" t="s">
        <v>99</v>
      </c>
      <c r="AN13" s="15" t="s">
        <v>100</v>
      </c>
      <c r="AO13" s="15" t="s">
        <v>39</v>
      </c>
    </row>
    <row r="14" spans="1:41" x14ac:dyDescent="0.25">
      <c r="A14" s="21">
        <f>IF('Metric Control Chart'!A14="","",'Metric Control Chart'!A14)</f>
        <v>45413</v>
      </c>
      <c r="B14" s="14" t="str">
        <f>IF('Metric Control Chart'!B14="","",'Metric Control Chart'!B14)</f>
        <v/>
      </c>
      <c r="C14" s="42" t="e">
        <f ca="1">IF($B$10="",IF($B$3="",AVERAGE($B$14:INDEX($A$14:$B$58,MATCH($B$9,$A$14:$A$58,0),2)),$B$3),IF($B$3="",IF($B$10&gt;A14,AVERAGE($B$14:INDEX($A$14:$B$58,MATCH($B$10,$A$14:$A$58,0)-1,2)),AVERAGE(INDEX($A$14:$B$58,MATCH($B$10,$A$14:$A$58,0),2):INDEX($A$14:$B$58,MATCH($B$9,$A$14:$A$58,0),2))),IF($B$10&gt;A14,$B$3,AVERAGE(INDEX($A$14:$B$58,MATCH($B$10,$A$14:$A$58,0),2):INDEX($A$14:$B$58,MATCH($B$9,$A$14:$A$58,0),2)))))</f>
        <v>#DIV/0!</v>
      </c>
      <c r="D14" s="38"/>
      <c r="E14" s="39" t="e">
        <f ca="1">IF($B$10="",AVERAGE($D$15:INDEX($A$14:$D$58,MATCH($B$9,$A$14:$A$58,0),4)),IF($B$10&gt;A14,AVERAGE($D$14:INDEX($A$14:$D$58,MATCH($B$10-1,$A$14:$A$58,1),4)),AVERAGE(INDEX($A$14:$D$58,MATCH($B$10,$A$14:$A$58,0),4):INDEX($A$14:$D$58,MATCH($B$9,$A$14:$A$58,0),4))))</f>
        <v>#DIV/0!</v>
      </c>
      <c r="F14" s="35"/>
      <c r="G14" s="60" t="str">
        <f t="shared" ref="G14:G58" si="0">IF(B14="","",IF($G$4="",IF($B$4="",C14-2.66*E14,IF($B$10="",C14-3*$B$4,IF($B$10&gt;A14,C14-3*$B$4,C14-2.66*E14))),IF($B$4="",IF($G$4&lt;C14-2.66*E14,C14-2.66*E14,$G$4),IF($B$10="",IF($G$4&lt;C14-3*$B$4,C14-3*$B$4,$G$4),IF($B$10&gt;A14,IF($G$4&lt;C14-3*$B$4,C14-3*$B$4,$G$4),IF($G$4&lt;C14-2.66*$E14,C14-2.66*$E14,$G$4))))))</f>
        <v/>
      </c>
      <c r="H14" s="60" t="str">
        <f t="shared" ref="H14:H58" si="1">IF(B14="","",IF($G$3="",IF($B$4="",C14+2.66*E14,IF($B$10="",C14+3*$B$4,IF($B$10&gt;A14,C14+3*$B$4,C14+2.66*E14))),IF($B$4="",IF($G$3&gt;C14+2.66*E14,C14+2.66*E14,$G$3),IF($B$10="",IF($G$3&gt;C14+3*$B$4,C14+3*$B$4,$G$3),IF($B$10&gt;A14,IF($G$3&lt;C14+3*$B$4,$G$3,          C14+3*$B$4),IF($G$3&gt;C14+2.66*$E14,C14+2.66*$E14,$G$3))))))</f>
        <v/>
      </c>
      <c r="I14" s="15" t="e">
        <f>IF('Metric Control Chart'!$B$9="",NA(),IF('Metric Control Chart'!$B$10="",'Metric Control Chart'!$B$9,IF('Metric Control Chart'!$B$11&gt;Rules!A14,'Metric Control Chart'!$B$9,'Metric Control Chart'!$B$10)))</f>
        <v>#N/A</v>
      </c>
      <c r="J14" s="15" t="e">
        <f>IF('Metric Control Chart'!#REF!="",NA(),'Metric Control Chart'!#REF!)</f>
        <v>#REF!</v>
      </c>
      <c r="K14" s="15" t="str">
        <f t="shared" ref="K14:K58" si="2">IF(SUM(AG14:AN14)=0,"",CONCATENATE("Stability Rule #",AG14," ",AH14," ",AI14," ",AJ14," ",AK14," ",AL14," ",AM14," ",AN14))</f>
        <v/>
      </c>
      <c r="L14" s="15" t="e">
        <f>IF($L$12="Yes",IF(B14="",NA(),IF(B14&lt;G14,B14,IF(B14&gt;H14,B14,NA()))),NA())</f>
        <v>#N/A</v>
      </c>
      <c r="M14" s="16"/>
      <c r="N14" s="16"/>
      <c r="O14" s="16"/>
      <c r="P14" s="16"/>
      <c r="Q14" s="16"/>
      <c r="R14" s="16"/>
      <c r="S14" s="16"/>
      <c r="T14" s="58" t="e">
        <f ca="1">(C14-G14)/3</f>
        <v>#DIV/0!</v>
      </c>
      <c r="U14" s="58" t="e">
        <f ca="1">(H14-C14)/3</f>
        <v>#VALUE!</v>
      </c>
      <c r="V14" s="17" t="str">
        <f>IF(B14="","",IF(B14&gt;C14+U14,1,""))</f>
        <v/>
      </c>
      <c r="W14" s="17" t="str">
        <f>IF(B14="","",IF(B14&lt;C14-T14,1,""))</f>
        <v/>
      </c>
      <c r="X14" s="16"/>
      <c r="Y14" s="16"/>
      <c r="Z14" s="15" t="str">
        <f>IF(B14="","",IF(B14&gt;C14,1,0))</f>
        <v/>
      </c>
      <c r="AA14" s="15" t="str">
        <f>IF(B14="","",IF(B14&lt;C14,1,0))</f>
        <v/>
      </c>
      <c r="AB14" s="17">
        <v>1</v>
      </c>
      <c r="AC14" s="17">
        <v>1</v>
      </c>
      <c r="AD14" s="17" t="str">
        <f>IF(B14="","",IF(AND(B14&lt;C14+U14,B14&gt;C14-T14),1,0))</f>
        <v/>
      </c>
      <c r="AE14" s="17">
        <v>1</v>
      </c>
      <c r="AF14" s="15">
        <v>1</v>
      </c>
      <c r="AG14" s="15" t="str">
        <f>IF(ISNA(L14)=TRUE,"",IF(L14="","",1))</f>
        <v/>
      </c>
      <c r="AH14" s="15" t="str">
        <f>IF(ISNA(M14)=TRUE,"",IF(M14="","",2))</f>
        <v/>
      </c>
      <c r="AI14" s="15" t="str">
        <f>IF(ISNA(N14)=TRUE,"",IF(N14="","",3))</f>
        <v/>
      </c>
      <c r="AJ14" s="15" t="str">
        <f>IF(ISNA(O14)=TRUE,"",IF(O14="","",4))</f>
        <v/>
      </c>
      <c r="AK14" s="15" t="str">
        <f>IF(ISNA(P14)=TRUE,"",IF(P14="","",5))</f>
        <v/>
      </c>
      <c r="AL14" s="15" t="str">
        <f>IF(ISNA(Q14)=TRUE,"",IF(Q14="","",6))</f>
        <v/>
      </c>
      <c r="AM14" s="15" t="str">
        <f>IF(ISNA(R14)=TRUE,"",IF(R14="","",7))</f>
        <v/>
      </c>
      <c r="AN14" s="15" t="str">
        <f>IF(ISNA(S14)=TRUE,"",IF(S14="","",8))</f>
        <v/>
      </c>
      <c r="AO14" s="14" t="str">
        <f>IF(SUM(AG14:AN14)=0,"",CONCATENATE("Rules:"," ",AG14," ",AH14," ",AI14," ",AJ14," ",AK14," ",AL14," ",AM14," ",AN14))</f>
        <v/>
      </c>
    </row>
    <row r="15" spans="1:41" x14ac:dyDescent="0.25">
      <c r="A15" s="21">
        <f>IF('Metric Control Chart'!A15="","",'Metric Control Chart'!A15)</f>
        <v>45414</v>
      </c>
      <c r="B15" s="14" t="str">
        <f>IF('Metric Control Chart'!B15="","",'Metric Control Chart'!B15)</f>
        <v/>
      </c>
      <c r="C15" s="42" t="e">
        <f ca="1">IF($B$10="",IF($B$3="",AVERAGE($B$14:INDEX($A$14:$B$58,MATCH($B$9,$A$14:$A$58,0),2)),$B$3),IF($B$3="",IF($B$10&gt;A15,AVERAGE($B$14:INDEX($A$14:$B$58,MATCH($B$10,$A$14:$A$58,0)-1,2)),AVERAGE(INDEX($A$14:$B$58,MATCH($B$10,$A$14:$A$58,0),2):INDEX($A$14:$B$58,MATCH($B$9,$A$14:$A$58,0),2))),IF($B$10&gt;A15,$B$3,AVERAGE(INDEX($A$14:$B$58,MATCH($B$10,$A$14:$A$58,0),2):INDEX($A$14:$B$58,MATCH($B$9,$A$14:$A$58,0),2)))))</f>
        <v>#DIV/0!</v>
      </c>
      <c r="D15" s="14" t="str">
        <f t="shared" ref="D15:D58" si="3">IF($B$10="",IF(B15="","",ABS(B15-B14)),IF($B$10&gt;A15,ABS(B15-B14),IF($B$10=A15,"",ABS(B15-B14))))</f>
        <v/>
      </c>
      <c r="E15" s="39" t="e">
        <f ca="1">IF($B$10="",AVERAGE($D$15:INDEX($A$14:$D$58,MATCH($B$9,$A$14:$A$58,0),4)),IF($B$10&gt;A15,AVERAGE($D$14:INDEX($A$14:$D$58,MATCH($B$10-1,$A$14:$A$58,1),4)),AVERAGE(INDEX($A$14:$D$58,MATCH($B$10,$A$14:$A$58,0),4):INDEX($A$14:$D$58,MATCH($B$9,$A$14:$A$58,0),4))))</f>
        <v>#DIV/0!</v>
      </c>
      <c r="F15" s="39" t="str">
        <f>IF(D15="","",E15*3.268)</f>
        <v/>
      </c>
      <c r="G15" s="60" t="str">
        <f t="shared" si="0"/>
        <v/>
      </c>
      <c r="H15" s="60" t="str">
        <f t="shared" si="1"/>
        <v/>
      </c>
      <c r="I15" s="15" t="e">
        <f>IF('Metric Control Chart'!$B$9="",NA(),IF('Metric Control Chart'!$B$10="",'Metric Control Chart'!$B$9,IF('Metric Control Chart'!$B$11&gt;Rules!A15,'Metric Control Chart'!$B$9,'Metric Control Chart'!$B$10)))</f>
        <v>#N/A</v>
      </c>
      <c r="J15" s="15" t="e">
        <f>IF('Metric Control Chart'!#REF!="",NA(),'Metric Control Chart'!#REF!)</f>
        <v>#REF!</v>
      </c>
      <c r="K15" s="15" t="str">
        <f t="shared" si="2"/>
        <v/>
      </c>
      <c r="L15" s="15" t="e">
        <f t="shared" ref="L15:L58" si="4">IF($L$12="Yes",IF(B15="",NA(),IF(B15&lt;G15,B15,IF(B15&gt;H15,B15,NA()))),NA())</f>
        <v>#N/A</v>
      </c>
      <c r="M15" s="16"/>
      <c r="N15" s="16"/>
      <c r="O15" s="16"/>
      <c r="P15" s="16"/>
      <c r="Q15" s="16"/>
      <c r="R15" s="16"/>
      <c r="S15" s="16"/>
      <c r="T15" s="58" t="e">
        <f t="shared" ref="T15:T58" ca="1" si="5">(C15-G15)/3</f>
        <v>#DIV/0!</v>
      </c>
      <c r="U15" s="58" t="e">
        <f t="shared" ref="U15:U58" ca="1" si="6">(H15-C15)/3</f>
        <v>#VALUE!</v>
      </c>
      <c r="V15" s="15" t="str">
        <f>IF(B15="","",IF(B15&gt;C15+U15,IF(V14="",1,V14+1),""))</f>
        <v/>
      </c>
      <c r="W15" s="15" t="str">
        <f>IF(B15="","",IF(B15&lt;C15-T15,IF(W14="",1,W14+1),""))</f>
        <v/>
      </c>
      <c r="X15" s="15" t="str">
        <f>IF(B15="","",IF(B15&gt;C15+2*U15,IF(X14="",1,X14+1),""))</f>
        <v/>
      </c>
      <c r="Y15" s="15" t="str">
        <f>IF(B15="","",IF(B15&lt;C15-2*T15,IF(Y14="",1,Y14+1),""))</f>
        <v/>
      </c>
      <c r="Z15" s="15" t="str">
        <f>IF(B15="","",IF(B15&gt;C15,1,0))</f>
        <v/>
      </c>
      <c r="AA15" s="15" t="str">
        <f>IF(B15="","",IF(B15&lt;C15,1,0))</f>
        <v/>
      </c>
      <c r="AB15" s="15" t="str">
        <f t="shared" ref="AB15:AB58" si="7">IF(B15="","",IF(B15&gt;B14,AB14+1,1))</f>
        <v/>
      </c>
      <c r="AC15" s="15" t="str">
        <f t="shared" ref="AC15:AC58" si="8">IF(B15="","",IF(B15&lt;B14,AC14+1,1))</f>
        <v/>
      </c>
      <c r="AD15" s="59" t="str">
        <f>IF(B15="","",IF(AND(B15&lt;C15+U15,B15&gt;C15-T15),AD14+1,1))</f>
        <v/>
      </c>
      <c r="AE15" s="17">
        <f>IF(B15=B14,1,IF(B15&lt;B14,AE14+1,IF(B15&gt;B14,AE14+1)))</f>
        <v>1</v>
      </c>
      <c r="AF15" s="15">
        <v>2</v>
      </c>
      <c r="AG15" s="15" t="str">
        <f t="shared" ref="AG15:AG58" si="9">IF(ISNA(L15)=TRUE,"",IF(L15="","",1))</f>
        <v/>
      </c>
      <c r="AH15" s="15" t="str">
        <f t="shared" ref="AH15:AH58" si="10">IF(ISNA(M15)=TRUE,"",IF(M15="","",2))</f>
        <v/>
      </c>
      <c r="AI15" s="15" t="str">
        <f t="shared" ref="AI15:AI58" si="11">IF(ISNA(N15)=TRUE,"",IF(N15="","",3))</f>
        <v/>
      </c>
      <c r="AJ15" s="15" t="str">
        <f t="shared" ref="AJ15:AJ58" si="12">IF(ISNA(O15)=TRUE,"",IF(O15="","",4))</f>
        <v/>
      </c>
      <c r="AK15" s="15" t="str">
        <f t="shared" ref="AK15:AK58" si="13">IF(ISNA(P15)=TRUE,"",IF(P15="","",5))</f>
        <v/>
      </c>
      <c r="AL15" s="15" t="str">
        <f t="shared" ref="AL15:AL58" si="14">IF(ISNA(Q15)=TRUE,"",IF(Q15="","",6))</f>
        <v/>
      </c>
      <c r="AM15" s="15" t="str">
        <f t="shared" ref="AM15:AM58" si="15">IF(ISNA(R15)=TRUE,"",IF(R15="","",7))</f>
        <v/>
      </c>
      <c r="AN15" s="15" t="str">
        <f t="shared" ref="AN15:AN58" si="16">IF(ISNA(S15)=TRUE,"",IF(S15="","",8))</f>
        <v/>
      </c>
      <c r="AO15" s="14" t="str">
        <f t="shared" ref="AO15:AO58" si="17">IF(SUM(AG15:AN15)=0,"",CONCATENATE("Rules:"," ",AG15," ",AH15," ",AI15," ",AJ15," ",AK15," ",AL15," ",AM15," ",AN15))</f>
        <v/>
      </c>
    </row>
    <row r="16" spans="1:41" x14ac:dyDescent="0.25">
      <c r="A16" s="21">
        <f>IF('Metric Control Chart'!A16="","",'Metric Control Chart'!A16)</f>
        <v>45415</v>
      </c>
      <c r="B16" s="14" t="str">
        <f>IF('Metric Control Chart'!B16="","",'Metric Control Chart'!B16)</f>
        <v/>
      </c>
      <c r="C16" s="42" t="e">
        <f ca="1">IF($B$10="",IF($B$3="",AVERAGE($B$14:INDEX($A$14:$B$58,MATCH($B$9,$A$14:$A$58,0),2)),$B$3),IF($B$3="",IF($B$10&gt;A16,AVERAGE($B$14:INDEX($A$14:$B$58,MATCH($B$10,$A$14:$A$58,0)-1,2)),AVERAGE(INDEX($A$14:$B$58,MATCH($B$10,$A$14:$A$58,0),2):INDEX($A$14:$B$58,MATCH($B$9,$A$14:$A$58,0),2))),IF($B$10&gt;A16,$B$3,AVERAGE(INDEX($A$14:$B$58,MATCH($B$10,$A$14:$A$58,0),2):INDEX($A$14:$B$58,MATCH($B$9,$A$14:$A$58,0),2)))))</f>
        <v>#DIV/0!</v>
      </c>
      <c r="D16" s="14" t="str">
        <f t="shared" si="3"/>
        <v/>
      </c>
      <c r="E16" s="39" t="e">
        <f ca="1">IF($B$10="",AVERAGE($D$15:INDEX($A$14:$D$58,MATCH($B$9,$A$14:$A$58,0),4)),IF($B$10&gt;A16,AVERAGE($D$14:INDEX($A$14:$D$58,MATCH($B$10-1,$A$14:$A$58,1),4)),AVERAGE(INDEX($A$14:$D$58,MATCH($B$10,$A$14:$A$58,0),4):INDEX($A$14:$D$58,MATCH($B$9,$A$14:$A$58,0),4))))</f>
        <v>#DIV/0!</v>
      </c>
      <c r="F16" s="39" t="str">
        <f t="shared" ref="F16:F58" si="18">IF(D16="","",E16*3.268)</f>
        <v/>
      </c>
      <c r="G16" s="60" t="str">
        <f t="shared" si="0"/>
        <v/>
      </c>
      <c r="H16" s="60" t="str">
        <f t="shared" si="1"/>
        <v/>
      </c>
      <c r="I16" s="15" t="e">
        <f>IF('Metric Control Chart'!$B$9="",NA(),IF('Metric Control Chart'!$B$10="",'Metric Control Chart'!$B$9,IF('Metric Control Chart'!$B$11&gt;Rules!A16,'Metric Control Chart'!$B$9,'Metric Control Chart'!$B$10)))</f>
        <v>#N/A</v>
      </c>
      <c r="J16" s="15" t="e">
        <f>IF('Metric Control Chart'!#REF!="",NA(),'Metric Control Chart'!#REF!)</f>
        <v>#REF!</v>
      </c>
      <c r="K16" s="15" t="str">
        <f t="shared" si="2"/>
        <v/>
      </c>
      <c r="L16" s="15" t="e">
        <f t="shared" si="4"/>
        <v>#N/A</v>
      </c>
      <c r="M16" s="15" t="e">
        <f>IF($M$12="Yes",IF(X16="",IF(Y16="",NA(),IF(SUM(Y14:Y16)&gt;=2,B16,NA())),IF(SUM(X14:X16)&gt;=2,B16,NA())),NA())</f>
        <v>#N/A</v>
      </c>
      <c r="N16" s="16"/>
      <c r="O16" s="16"/>
      <c r="P16" s="16"/>
      <c r="Q16" s="16"/>
      <c r="R16" s="16"/>
      <c r="S16" s="16"/>
      <c r="T16" s="58" t="e">
        <f t="shared" ca="1" si="5"/>
        <v>#DIV/0!</v>
      </c>
      <c r="U16" s="58" t="e">
        <f t="shared" ca="1" si="6"/>
        <v>#VALUE!</v>
      </c>
      <c r="V16" s="15" t="str">
        <f t="shared" ref="V16:V58" si="19">IF(B16="","",IF(B16&gt;C16+U16,IF(V15="",1,V15+1),""))</f>
        <v/>
      </c>
      <c r="W16" s="15" t="str">
        <f t="shared" ref="W16:W58" si="20">IF(B16="","",IF(B16&lt;C16-T16,IF(W15="",1,W15+1),""))</f>
        <v/>
      </c>
      <c r="X16" s="15" t="str">
        <f t="shared" ref="X16:X58" si="21">IF(B16="","",IF(B16&gt;C16+2*U16,IF(X15="",1,X15+1),""))</f>
        <v/>
      </c>
      <c r="Y16" s="15" t="str">
        <f t="shared" ref="Y16:Y58" si="22">IF(B16="","",IF(B16&lt;C16-2*T16,IF(Y15="",1,Y15+1),""))</f>
        <v/>
      </c>
      <c r="Z16" s="15" t="str">
        <f t="shared" ref="Z16:Z58" si="23">IF(B16="","",IF(B16&gt;C16,1,0))</f>
        <v/>
      </c>
      <c r="AA16" s="15" t="str">
        <f t="shared" ref="AA16:AA58" si="24">IF(B16="","",IF(B16&lt;C16,1,0))</f>
        <v/>
      </c>
      <c r="AB16" s="15" t="str">
        <f t="shared" si="7"/>
        <v/>
      </c>
      <c r="AC16" s="15" t="str">
        <f t="shared" si="8"/>
        <v/>
      </c>
      <c r="AD16" s="59" t="str">
        <f t="shared" ref="AD16:AD58" si="25">IF(B16="","",IF(AND(B16&lt;C16+U16,B16&gt;C16-T16),AD15+1,1))</f>
        <v/>
      </c>
      <c r="AE16" s="15">
        <f>IF(AND(B14&gt;B15,B15&lt;B16),AE15+1,IF(AND(B14&lt;B15,B15&gt;B16),AE15+1,IF(B16=B15,1,2)))</f>
        <v>1</v>
      </c>
      <c r="AF16" s="15">
        <v>3</v>
      </c>
      <c r="AG16" s="15" t="str">
        <f t="shared" si="9"/>
        <v/>
      </c>
      <c r="AH16" s="15" t="str">
        <f t="shared" si="10"/>
        <v/>
      </c>
      <c r="AI16" s="15" t="str">
        <f t="shared" si="11"/>
        <v/>
      </c>
      <c r="AJ16" s="15" t="str">
        <f t="shared" si="12"/>
        <v/>
      </c>
      <c r="AK16" s="15" t="str">
        <f t="shared" si="13"/>
        <v/>
      </c>
      <c r="AL16" s="15" t="str">
        <f t="shared" si="14"/>
        <v/>
      </c>
      <c r="AM16" s="15" t="str">
        <f t="shared" si="15"/>
        <v/>
      </c>
      <c r="AN16" s="15" t="str">
        <f t="shared" si="16"/>
        <v/>
      </c>
      <c r="AO16" s="14" t="str">
        <f t="shared" si="17"/>
        <v/>
      </c>
    </row>
    <row r="17" spans="1:41" x14ac:dyDescent="0.25">
      <c r="A17" s="21">
        <f>IF('Metric Control Chart'!A17="","",'Metric Control Chart'!A17)</f>
        <v>45416</v>
      </c>
      <c r="B17" s="14" t="str">
        <f>IF('Metric Control Chart'!B17="","",'Metric Control Chart'!B17)</f>
        <v/>
      </c>
      <c r="C17" s="42" t="e">
        <f ca="1">IF($B$10="",IF($B$3="",AVERAGE($B$14:INDEX($A$14:$B$58,MATCH($B$9,$A$14:$A$58,0),2)),$B$3),IF($B$3="",IF($B$10&gt;A17,AVERAGE($B$14:INDEX($A$14:$B$58,MATCH($B$10,$A$14:$A$58,0)-1,2)),AVERAGE(INDEX($A$14:$B$58,MATCH($B$10,$A$14:$A$58,0),2):INDEX($A$14:$B$58,MATCH($B$9,$A$14:$A$58,0),2))),IF($B$10&gt;A17,$B$3,AVERAGE(INDEX($A$14:$B$58,MATCH($B$10,$A$14:$A$58,0),2):INDEX($A$14:$B$58,MATCH($B$9,$A$14:$A$58,0),2)))))</f>
        <v>#DIV/0!</v>
      </c>
      <c r="D17" s="14" t="str">
        <f t="shared" si="3"/>
        <v/>
      </c>
      <c r="E17" s="39" t="e">
        <f ca="1">IF($B$10="",AVERAGE($D$15:INDEX($A$14:$D$58,MATCH($B$9,$A$14:$A$58,0),4)),IF($B$10&gt;A17,AVERAGE($D$14:INDEX($A$14:$D$58,MATCH($B$10-1,$A$14:$A$58,1),4)),AVERAGE(INDEX($A$14:$D$58,MATCH($B$10,$A$14:$A$58,0),4):INDEX($A$14:$D$58,MATCH($B$9,$A$14:$A$58,0),4))))</f>
        <v>#DIV/0!</v>
      </c>
      <c r="F17" s="39" t="str">
        <f t="shared" si="18"/>
        <v/>
      </c>
      <c r="G17" s="60" t="str">
        <f t="shared" si="0"/>
        <v/>
      </c>
      <c r="H17" s="60" t="str">
        <f t="shared" si="1"/>
        <v/>
      </c>
      <c r="I17" s="15" t="e">
        <f>IF('Metric Control Chart'!$B$9="",NA(),IF('Metric Control Chart'!$B$10="",'Metric Control Chart'!$B$9,IF('Metric Control Chart'!$B$11&gt;Rules!A17,'Metric Control Chart'!$B$9,'Metric Control Chart'!$B$10)))</f>
        <v>#N/A</v>
      </c>
      <c r="J17" s="15" t="e">
        <f>IF('Metric Control Chart'!#REF!="",NA(),'Metric Control Chart'!#REF!)</f>
        <v>#REF!</v>
      </c>
      <c r="K17" s="15" t="str">
        <f t="shared" si="2"/>
        <v/>
      </c>
      <c r="L17" s="15" t="e">
        <f t="shared" si="4"/>
        <v>#N/A</v>
      </c>
      <c r="M17" s="15" t="e">
        <f>IF($M$12="Yes",IF(X17="",IF(Y17="",NA(),IF(SUM(Y15:Y17)&gt;=2,B17,NA())),IF(SUM(X15:X17)&gt;=2,B17,NA())),NA())</f>
        <v>#N/A</v>
      </c>
      <c r="N17" s="15" t="e">
        <f>IF($N$12="Yes",IF(V17="",IF(W17="",NA(),IF(COUNT(W13:W17)&gt;=4,B17,NA())),IF(COUNT(V13:V17)&gt;=4,B17,NA())),NA())</f>
        <v>#N/A</v>
      </c>
      <c r="O17" s="16"/>
      <c r="P17" s="16"/>
      <c r="Q17" s="16"/>
      <c r="R17" s="16"/>
      <c r="S17" s="16"/>
      <c r="T17" s="58" t="e">
        <f t="shared" ca="1" si="5"/>
        <v>#DIV/0!</v>
      </c>
      <c r="U17" s="58" t="e">
        <f t="shared" ca="1" si="6"/>
        <v>#VALUE!</v>
      </c>
      <c r="V17" s="15" t="str">
        <f t="shared" si="19"/>
        <v/>
      </c>
      <c r="W17" s="15" t="str">
        <f t="shared" si="20"/>
        <v/>
      </c>
      <c r="X17" s="15" t="str">
        <f t="shared" si="21"/>
        <v/>
      </c>
      <c r="Y17" s="15" t="str">
        <f t="shared" si="22"/>
        <v/>
      </c>
      <c r="Z17" s="15" t="str">
        <f t="shared" si="23"/>
        <v/>
      </c>
      <c r="AA17" s="15" t="str">
        <f t="shared" si="24"/>
        <v/>
      </c>
      <c r="AB17" s="15" t="str">
        <f t="shared" si="7"/>
        <v/>
      </c>
      <c r="AC17" s="15" t="str">
        <f t="shared" si="8"/>
        <v/>
      </c>
      <c r="AD17" s="59" t="str">
        <f t="shared" si="25"/>
        <v/>
      </c>
      <c r="AE17" s="15">
        <f t="shared" ref="AE17:AE58" si="26">IF(AND(B15&gt;B16,B16&lt;B17),AE16+1,IF(AND(B15&lt;B16,B16&gt;B17),AE16+1,IF(B17=B16,1,2)))</f>
        <v>1</v>
      </c>
      <c r="AF17" s="15">
        <v>4</v>
      </c>
      <c r="AG17" s="15" t="str">
        <f t="shared" si="9"/>
        <v/>
      </c>
      <c r="AH17" s="15" t="str">
        <f t="shared" si="10"/>
        <v/>
      </c>
      <c r="AI17" s="15" t="str">
        <f t="shared" si="11"/>
        <v/>
      </c>
      <c r="AJ17" s="15" t="str">
        <f t="shared" si="12"/>
        <v/>
      </c>
      <c r="AK17" s="15" t="str">
        <f t="shared" si="13"/>
        <v/>
      </c>
      <c r="AL17" s="15" t="str">
        <f t="shared" si="14"/>
        <v/>
      </c>
      <c r="AM17" s="15" t="str">
        <f t="shared" si="15"/>
        <v/>
      </c>
      <c r="AN17" s="15" t="str">
        <f t="shared" si="16"/>
        <v/>
      </c>
      <c r="AO17" s="14" t="str">
        <f t="shared" si="17"/>
        <v/>
      </c>
    </row>
    <row r="18" spans="1:41" x14ac:dyDescent="0.25">
      <c r="A18" s="21">
        <f>IF('Metric Control Chart'!A18="","",'Metric Control Chart'!A18)</f>
        <v>45417</v>
      </c>
      <c r="B18" s="14" t="str">
        <f>IF('Metric Control Chart'!B18="","",'Metric Control Chart'!B18)</f>
        <v/>
      </c>
      <c r="C18" s="42" t="e">
        <f ca="1">IF($B$10="",IF($B$3="",AVERAGE($B$14:INDEX($A$14:$B$58,MATCH($B$9,$A$14:$A$58,0),2)),$B$3),IF($B$3="",IF($B$10&gt;A18,AVERAGE($B$14:INDEX($A$14:$B$58,MATCH($B$10,$A$14:$A$58,0)-1,2)),AVERAGE(INDEX($A$14:$B$58,MATCH($B$10,$A$14:$A$58,0),2):INDEX($A$14:$B$58,MATCH($B$9,$A$14:$A$58,0),2))),IF($B$10&gt;A18,$B$3,AVERAGE(INDEX($A$14:$B$58,MATCH($B$10,$A$14:$A$58,0),2):INDEX($A$14:$B$58,MATCH($B$9,$A$14:$A$58,0),2)))))</f>
        <v>#DIV/0!</v>
      </c>
      <c r="D18" s="14" t="str">
        <f t="shared" si="3"/>
        <v/>
      </c>
      <c r="E18" s="39" t="e">
        <f ca="1">IF($B$10="",AVERAGE($D$15:INDEX($A$14:$D$58,MATCH($B$9,$A$14:$A$58,0),4)),IF($B$10&gt;A18,AVERAGE($D$14:INDEX($A$14:$D$58,MATCH($B$10-1,$A$14:$A$58,1),4)),AVERAGE(INDEX($A$14:$D$58,MATCH($B$10,$A$14:$A$58,0),4):INDEX($A$14:$D$58,MATCH($B$9,$A$14:$A$58,0),4))))</f>
        <v>#DIV/0!</v>
      </c>
      <c r="F18" s="39" t="str">
        <f t="shared" si="18"/>
        <v/>
      </c>
      <c r="G18" s="60" t="str">
        <f t="shared" si="0"/>
        <v/>
      </c>
      <c r="H18" s="60" t="str">
        <f t="shared" si="1"/>
        <v/>
      </c>
      <c r="I18" s="15" t="e">
        <f>IF('Metric Control Chart'!$B$9="",NA(),IF('Metric Control Chart'!$B$10="",'Metric Control Chart'!$B$9,IF('Metric Control Chart'!$B$11&gt;Rules!A18,'Metric Control Chart'!$B$9,'Metric Control Chart'!$B$10)))</f>
        <v>#N/A</v>
      </c>
      <c r="J18" s="15" t="e">
        <f>IF('Metric Control Chart'!#REF!="",NA(),'Metric Control Chart'!#REF!)</f>
        <v>#REF!</v>
      </c>
      <c r="K18" s="15" t="str">
        <f t="shared" si="2"/>
        <v/>
      </c>
      <c r="L18" s="15" t="e">
        <f t="shared" si="4"/>
        <v>#N/A</v>
      </c>
      <c r="M18" s="15" t="e">
        <f t="shared" ref="M18:M58" si="27">IF($M$12="Yes",IF(X18="",IF(Y18="",NA(),IF(SUM(Y16:Y18)&gt;=2,B18,NA())),IF(SUM(X16:X18)&gt;=2,B18,NA())),NA())</f>
        <v>#N/A</v>
      </c>
      <c r="N18" s="15" t="e">
        <f t="shared" ref="N18:N58" si="28">IF($N$12="Yes",IF(V18="",IF(W18="",NA(),IF(COUNT(W14:W18)&gt;=4,B18,NA())),IF(COUNT(V14:V18)&gt;=4,B18,NA())),NA())</f>
        <v>#N/A</v>
      </c>
      <c r="O18" s="16"/>
      <c r="P18" s="16"/>
      <c r="Q18" s="16"/>
      <c r="R18" s="16"/>
      <c r="S18" s="16"/>
      <c r="T18" s="58" t="e">
        <f t="shared" ca="1" si="5"/>
        <v>#DIV/0!</v>
      </c>
      <c r="U18" s="58" t="e">
        <f t="shared" ca="1" si="6"/>
        <v>#VALUE!</v>
      </c>
      <c r="V18" s="15" t="str">
        <f t="shared" si="19"/>
        <v/>
      </c>
      <c r="W18" s="15" t="str">
        <f t="shared" si="20"/>
        <v/>
      </c>
      <c r="X18" s="15" t="str">
        <f t="shared" si="21"/>
        <v/>
      </c>
      <c r="Y18" s="15" t="str">
        <f t="shared" si="22"/>
        <v/>
      </c>
      <c r="Z18" s="15" t="str">
        <f t="shared" si="23"/>
        <v/>
      </c>
      <c r="AA18" s="15" t="str">
        <f t="shared" si="24"/>
        <v/>
      </c>
      <c r="AB18" s="15" t="str">
        <f t="shared" si="7"/>
        <v/>
      </c>
      <c r="AC18" s="15" t="str">
        <f t="shared" si="8"/>
        <v/>
      </c>
      <c r="AD18" s="59" t="str">
        <f t="shared" si="25"/>
        <v/>
      </c>
      <c r="AE18" s="15">
        <f t="shared" si="26"/>
        <v>1</v>
      </c>
      <c r="AF18" s="15">
        <v>5</v>
      </c>
      <c r="AG18" s="15" t="str">
        <f t="shared" si="9"/>
        <v/>
      </c>
      <c r="AH18" s="15" t="str">
        <f t="shared" si="10"/>
        <v/>
      </c>
      <c r="AI18" s="15" t="str">
        <f t="shared" si="11"/>
        <v/>
      </c>
      <c r="AJ18" s="15" t="str">
        <f t="shared" si="12"/>
        <v/>
      </c>
      <c r="AK18" s="15" t="str">
        <f t="shared" si="13"/>
        <v/>
      </c>
      <c r="AL18" s="15" t="str">
        <f t="shared" si="14"/>
        <v/>
      </c>
      <c r="AM18" s="15" t="str">
        <f t="shared" si="15"/>
        <v/>
      </c>
      <c r="AN18" s="15" t="str">
        <f t="shared" si="16"/>
        <v/>
      </c>
      <c r="AO18" s="14" t="str">
        <f t="shared" si="17"/>
        <v/>
      </c>
    </row>
    <row r="19" spans="1:41" x14ac:dyDescent="0.25">
      <c r="A19" s="21">
        <f>IF('Metric Control Chart'!A19="","",'Metric Control Chart'!A19)</f>
        <v>45418</v>
      </c>
      <c r="B19" s="14" t="str">
        <f>IF('Metric Control Chart'!B19="","",'Metric Control Chart'!B19)</f>
        <v/>
      </c>
      <c r="C19" s="42" t="e">
        <f ca="1">IF($B$10="",IF($B$3="",AVERAGE($B$14:INDEX($A$14:$B$58,MATCH($B$9,$A$14:$A$58,0),2)),$B$3),IF($B$3="",IF($B$10&gt;A19,AVERAGE($B$14:INDEX($A$14:$B$58,MATCH($B$10,$A$14:$A$58,0)-1,2)),AVERAGE(INDEX($A$14:$B$58,MATCH($B$10,$A$14:$A$58,0),2):INDEX($A$14:$B$58,MATCH($B$9,$A$14:$A$58,0),2))),IF($B$10&gt;A19,$B$3,AVERAGE(INDEX($A$14:$B$58,MATCH($B$10,$A$14:$A$58,0),2):INDEX($A$14:$B$58,MATCH($B$9,$A$14:$A$58,0),2)))))</f>
        <v>#DIV/0!</v>
      </c>
      <c r="D19" s="14" t="str">
        <f t="shared" si="3"/>
        <v/>
      </c>
      <c r="E19" s="39" t="e">
        <f ca="1">IF($B$10="",AVERAGE($D$15:INDEX($A$14:$D$58,MATCH($B$9,$A$14:$A$58,0),4)),IF($B$10&gt;A19,AVERAGE($D$14:INDEX($A$14:$D$58,MATCH($B$10-1,$A$14:$A$58,1),4)),AVERAGE(INDEX($A$14:$D$58,MATCH($B$10,$A$14:$A$58,0),4):INDEX($A$14:$D$58,MATCH($B$9,$A$14:$A$58,0),4))))</f>
        <v>#DIV/0!</v>
      </c>
      <c r="F19" s="39" t="str">
        <f t="shared" si="18"/>
        <v/>
      </c>
      <c r="G19" s="60" t="str">
        <f t="shared" si="0"/>
        <v/>
      </c>
      <c r="H19" s="60" t="str">
        <f t="shared" si="1"/>
        <v/>
      </c>
      <c r="I19" s="15" t="e">
        <f>IF('Metric Control Chart'!$B$9="",NA(),IF('Metric Control Chart'!$B$10="",'Metric Control Chart'!$B$9,IF('Metric Control Chart'!$B$11&gt;Rules!A19,'Metric Control Chart'!$B$9,'Metric Control Chart'!$B$10)))</f>
        <v>#N/A</v>
      </c>
      <c r="J19" s="15" t="e">
        <f>IF('Metric Control Chart'!#REF!="",NA(),'Metric Control Chart'!#REF!)</f>
        <v>#REF!</v>
      </c>
      <c r="K19" s="15" t="str">
        <f t="shared" si="2"/>
        <v/>
      </c>
      <c r="L19" s="15" t="e">
        <f t="shared" si="4"/>
        <v>#N/A</v>
      </c>
      <c r="M19" s="15" t="e">
        <f t="shared" si="27"/>
        <v>#N/A</v>
      </c>
      <c r="N19" s="15" t="e">
        <f t="shared" si="28"/>
        <v>#N/A</v>
      </c>
      <c r="O19" s="16"/>
      <c r="P19" s="15" t="e">
        <f>IF($P$12="Yes",IF(B19="",NA(),IF(AB19&gt;=6,B19,IF(AC19&gt;=6,B19,NA()))),NA())</f>
        <v>#N/A</v>
      </c>
      <c r="Q19" s="16"/>
      <c r="R19" s="16"/>
      <c r="S19" s="16"/>
      <c r="T19" s="58" t="e">
        <f t="shared" ca="1" si="5"/>
        <v>#DIV/0!</v>
      </c>
      <c r="U19" s="58" t="e">
        <f t="shared" ca="1" si="6"/>
        <v>#VALUE!</v>
      </c>
      <c r="V19" s="15" t="str">
        <f t="shared" si="19"/>
        <v/>
      </c>
      <c r="W19" s="15" t="str">
        <f t="shared" si="20"/>
        <v/>
      </c>
      <c r="X19" s="15" t="str">
        <f t="shared" si="21"/>
        <v/>
      </c>
      <c r="Y19" s="15" t="str">
        <f t="shared" si="22"/>
        <v/>
      </c>
      <c r="Z19" s="15" t="str">
        <f t="shared" si="23"/>
        <v/>
      </c>
      <c r="AA19" s="15" t="str">
        <f t="shared" si="24"/>
        <v/>
      </c>
      <c r="AB19" s="15" t="str">
        <f t="shared" si="7"/>
        <v/>
      </c>
      <c r="AC19" s="15" t="str">
        <f t="shared" si="8"/>
        <v/>
      </c>
      <c r="AD19" s="59" t="str">
        <f t="shared" si="25"/>
        <v/>
      </c>
      <c r="AE19" s="15">
        <f t="shared" si="26"/>
        <v>1</v>
      </c>
      <c r="AF19" s="15">
        <v>6</v>
      </c>
      <c r="AG19" s="15" t="str">
        <f t="shared" si="9"/>
        <v/>
      </c>
      <c r="AH19" s="15" t="str">
        <f t="shared" si="10"/>
        <v/>
      </c>
      <c r="AI19" s="15" t="str">
        <f t="shared" si="11"/>
        <v/>
      </c>
      <c r="AJ19" s="15" t="str">
        <f t="shared" si="12"/>
        <v/>
      </c>
      <c r="AK19" s="15" t="str">
        <f t="shared" si="13"/>
        <v/>
      </c>
      <c r="AL19" s="15" t="str">
        <f t="shared" si="14"/>
        <v/>
      </c>
      <c r="AM19" s="15" t="str">
        <f t="shared" si="15"/>
        <v/>
      </c>
      <c r="AN19" s="15" t="str">
        <f t="shared" si="16"/>
        <v/>
      </c>
      <c r="AO19" s="14" t="str">
        <f t="shared" si="17"/>
        <v/>
      </c>
    </row>
    <row r="20" spans="1:41" x14ac:dyDescent="0.25">
      <c r="A20" s="21">
        <f>IF('Metric Control Chart'!A20="","",'Metric Control Chart'!A20)</f>
        <v>45419</v>
      </c>
      <c r="B20" s="14" t="str">
        <f>IF('Metric Control Chart'!B20="","",'Metric Control Chart'!B20)</f>
        <v/>
      </c>
      <c r="C20" s="42" t="e">
        <f ca="1">IF($B$10="",IF($B$3="",AVERAGE($B$14:INDEX($A$14:$B$58,MATCH($B$9,$A$14:$A$58,0),2)),$B$3),IF($B$3="",IF($B$10&gt;A20,AVERAGE($B$14:INDEX($A$14:$B$58,MATCH($B$10,$A$14:$A$58,0)-1,2)),AVERAGE(INDEX($A$14:$B$58,MATCH($B$10,$A$14:$A$58,0),2):INDEX($A$14:$B$58,MATCH($B$9,$A$14:$A$58,0),2))),IF($B$10&gt;A20,$B$3,AVERAGE(INDEX($A$14:$B$58,MATCH($B$10,$A$14:$A$58,0),2):INDEX($A$14:$B$58,MATCH($B$9,$A$14:$A$58,0),2)))))</f>
        <v>#DIV/0!</v>
      </c>
      <c r="D20" s="14" t="str">
        <f t="shared" si="3"/>
        <v/>
      </c>
      <c r="E20" s="39" t="e">
        <f ca="1">IF($B$10="",AVERAGE($D$15:INDEX($A$14:$D$58,MATCH($B$9,$A$14:$A$58,0),4)),IF($B$10&gt;A20,AVERAGE($D$14:INDEX($A$14:$D$58,MATCH($B$10-1,$A$14:$A$58,1),4)),AVERAGE(INDEX($A$14:$D$58,MATCH($B$10,$A$14:$A$58,0),4):INDEX($A$14:$D$58,MATCH($B$9,$A$14:$A$58,0),4))))</f>
        <v>#DIV/0!</v>
      </c>
      <c r="F20" s="39" t="str">
        <f t="shared" si="18"/>
        <v/>
      </c>
      <c r="G20" s="60" t="str">
        <f t="shared" si="0"/>
        <v/>
      </c>
      <c r="H20" s="60" t="str">
        <f t="shared" si="1"/>
        <v/>
      </c>
      <c r="I20" s="15" t="e">
        <f>IF('Metric Control Chart'!$B$9="",NA(),IF('Metric Control Chart'!$B$10="",'Metric Control Chart'!$B$9,IF('Metric Control Chart'!$B$11&gt;Rules!A20,'Metric Control Chart'!$B$9,'Metric Control Chart'!$B$10)))</f>
        <v>#N/A</v>
      </c>
      <c r="J20" s="15" t="e">
        <f>IF('Metric Control Chart'!#REF!="",NA(),'Metric Control Chart'!#REF!)</f>
        <v>#REF!</v>
      </c>
      <c r="K20" s="15" t="str">
        <f t="shared" si="2"/>
        <v/>
      </c>
      <c r="L20" s="15" t="e">
        <f t="shared" si="4"/>
        <v>#N/A</v>
      </c>
      <c r="M20" s="15" t="e">
        <f t="shared" si="27"/>
        <v>#N/A</v>
      </c>
      <c r="N20" s="15" t="e">
        <f t="shared" si="28"/>
        <v>#N/A</v>
      </c>
      <c r="O20" s="16"/>
      <c r="P20" s="15" t="e">
        <f t="shared" ref="P20:P58" si="29">IF($P$12="Yes",IF(B20="",NA(),IF(AB20&gt;=6,B20,IF(AC20&gt;=6,B20,NA()))),NA())</f>
        <v>#N/A</v>
      </c>
      <c r="Q20" s="16"/>
      <c r="R20" s="16"/>
      <c r="S20" s="16"/>
      <c r="T20" s="58" t="e">
        <f t="shared" ca="1" si="5"/>
        <v>#DIV/0!</v>
      </c>
      <c r="U20" s="58" t="e">
        <f t="shared" ca="1" si="6"/>
        <v>#VALUE!</v>
      </c>
      <c r="V20" s="15" t="str">
        <f t="shared" si="19"/>
        <v/>
      </c>
      <c r="W20" s="15" t="str">
        <f t="shared" si="20"/>
        <v/>
      </c>
      <c r="X20" s="15" t="str">
        <f t="shared" si="21"/>
        <v/>
      </c>
      <c r="Y20" s="15" t="str">
        <f t="shared" si="22"/>
        <v/>
      </c>
      <c r="Z20" s="15" t="str">
        <f t="shared" si="23"/>
        <v/>
      </c>
      <c r="AA20" s="15" t="str">
        <f t="shared" si="24"/>
        <v/>
      </c>
      <c r="AB20" s="15" t="str">
        <f t="shared" si="7"/>
        <v/>
      </c>
      <c r="AC20" s="15" t="str">
        <f t="shared" si="8"/>
        <v/>
      </c>
      <c r="AD20" s="59" t="str">
        <f t="shared" si="25"/>
        <v/>
      </c>
      <c r="AE20" s="15">
        <f t="shared" si="26"/>
        <v>1</v>
      </c>
      <c r="AF20" s="15">
        <v>7</v>
      </c>
      <c r="AG20" s="15" t="str">
        <f t="shared" si="9"/>
        <v/>
      </c>
      <c r="AH20" s="15" t="str">
        <f t="shared" si="10"/>
        <v/>
      </c>
      <c r="AI20" s="15" t="str">
        <f t="shared" si="11"/>
        <v/>
      </c>
      <c r="AJ20" s="15" t="str">
        <f t="shared" si="12"/>
        <v/>
      </c>
      <c r="AK20" s="15" t="str">
        <f t="shared" si="13"/>
        <v/>
      </c>
      <c r="AL20" s="15" t="str">
        <f t="shared" si="14"/>
        <v/>
      </c>
      <c r="AM20" s="15" t="str">
        <f t="shared" si="15"/>
        <v/>
      </c>
      <c r="AN20" s="15" t="str">
        <f t="shared" si="16"/>
        <v/>
      </c>
      <c r="AO20" s="14" t="str">
        <f t="shared" si="17"/>
        <v/>
      </c>
    </row>
    <row r="21" spans="1:41" x14ac:dyDescent="0.25">
      <c r="A21" s="21">
        <f>IF('Metric Control Chart'!A21="","",'Metric Control Chart'!A21)</f>
        <v>45420</v>
      </c>
      <c r="B21" s="14" t="str">
        <f>IF('Metric Control Chart'!B21="","",'Metric Control Chart'!B21)</f>
        <v/>
      </c>
      <c r="C21" s="42" t="e">
        <f ca="1">IF($B$10="",IF($B$3="",AVERAGE($B$14:INDEX($A$14:$B$58,MATCH($B$9,$A$14:$A$58,0),2)),$B$3),IF($B$3="",IF($B$10&gt;A21,AVERAGE($B$14:INDEX($A$14:$B$58,MATCH($B$10,$A$14:$A$58,0)-1,2)),AVERAGE(INDEX($A$14:$B$58,MATCH($B$10,$A$14:$A$58,0),2):INDEX($A$14:$B$58,MATCH($B$9,$A$14:$A$58,0),2))),IF($B$10&gt;A21,$B$3,AVERAGE(INDEX($A$14:$B$58,MATCH($B$10,$A$14:$A$58,0),2):INDEX($A$14:$B$58,MATCH($B$9,$A$14:$A$58,0),2)))))</f>
        <v>#DIV/0!</v>
      </c>
      <c r="D21" s="14" t="str">
        <f t="shared" si="3"/>
        <v/>
      </c>
      <c r="E21" s="39" t="e">
        <f ca="1">IF($B$10="",AVERAGE($D$15:INDEX($A$14:$D$58,MATCH($B$9,$A$14:$A$58,0),4)),IF($B$10&gt;A21,AVERAGE($D$14:INDEX($A$14:$D$58,MATCH($B$10-1,$A$14:$A$58,1),4)),AVERAGE(INDEX($A$14:$D$58,MATCH($B$10,$A$14:$A$58,0),4):INDEX($A$14:$D$58,MATCH($B$9,$A$14:$A$58,0),4))))</f>
        <v>#DIV/0!</v>
      </c>
      <c r="F21" s="39" t="str">
        <f t="shared" si="18"/>
        <v/>
      </c>
      <c r="G21" s="60" t="str">
        <f t="shared" si="0"/>
        <v/>
      </c>
      <c r="H21" s="60" t="str">
        <f t="shared" si="1"/>
        <v/>
      </c>
      <c r="I21" s="15" t="e">
        <f>IF('Metric Control Chart'!$B$9="",NA(),IF('Metric Control Chart'!$B$10="",'Metric Control Chart'!$B$9,IF('Metric Control Chart'!$B$11&gt;Rules!A21,'Metric Control Chart'!$B$9,'Metric Control Chart'!$B$10)))</f>
        <v>#N/A</v>
      </c>
      <c r="J21" s="15" t="e">
        <f>IF('Metric Control Chart'!#REF!="",NA(),'Metric Control Chart'!#REF!)</f>
        <v>#REF!</v>
      </c>
      <c r="K21" s="15" t="str">
        <f t="shared" si="2"/>
        <v/>
      </c>
      <c r="L21" s="15" t="e">
        <f t="shared" si="4"/>
        <v>#N/A</v>
      </c>
      <c r="M21" s="15" t="e">
        <f t="shared" si="27"/>
        <v>#N/A</v>
      </c>
      <c r="N21" s="15" t="e">
        <f t="shared" si="28"/>
        <v>#N/A</v>
      </c>
      <c r="O21" s="16"/>
      <c r="P21" s="15" t="e">
        <f t="shared" si="29"/>
        <v>#N/A</v>
      </c>
      <c r="Q21" s="15" t="e">
        <f>IF($Q$12="Yes",IF(COUNT(V14:W21)&gt;=8,B21,NA()),NA())</f>
        <v>#N/A</v>
      </c>
      <c r="R21" s="16"/>
      <c r="S21" s="16"/>
      <c r="T21" s="58" t="e">
        <f t="shared" ca="1" si="5"/>
        <v>#DIV/0!</v>
      </c>
      <c r="U21" s="58" t="e">
        <f t="shared" ca="1" si="6"/>
        <v>#VALUE!</v>
      </c>
      <c r="V21" s="15" t="str">
        <f t="shared" si="19"/>
        <v/>
      </c>
      <c r="W21" s="15" t="str">
        <f t="shared" si="20"/>
        <v/>
      </c>
      <c r="X21" s="15" t="str">
        <f t="shared" si="21"/>
        <v/>
      </c>
      <c r="Y21" s="15" t="str">
        <f t="shared" si="22"/>
        <v/>
      </c>
      <c r="Z21" s="15" t="str">
        <f t="shared" si="23"/>
        <v/>
      </c>
      <c r="AA21" s="15" t="str">
        <f t="shared" si="24"/>
        <v/>
      </c>
      <c r="AB21" s="15" t="str">
        <f t="shared" si="7"/>
        <v/>
      </c>
      <c r="AC21" s="15" t="str">
        <f t="shared" si="8"/>
        <v/>
      </c>
      <c r="AD21" s="59" t="str">
        <f t="shared" si="25"/>
        <v/>
      </c>
      <c r="AE21" s="15">
        <f t="shared" si="26"/>
        <v>1</v>
      </c>
      <c r="AF21" s="15">
        <v>8</v>
      </c>
      <c r="AG21" s="15" t="str">
        <f t="shared" si="9"/>
        <v/>
      </c>
      <c r="AH21" s="15" t="str">
        <f t="shared" si="10"/>
        <v/>
      </c>
      <c r="AI21" s="15" t="str">
        <f t="shared" si="11"/>
        <v/>
      </c>
      <c r="AJ21" s="15" t="str">
        <f t="shared" si="12"/>
        <v/>
      </c>
      <c r="AK21" s="15" t="str">
        <f t="shared" si="13"/>
        <v/>
      </c>
      <c r="AL21" s="15" t="str">
        <f t="shared" si="14"/>
        <v/>
      </c>
      <c r="AM21" s="15" t="str">
        <f t="shared" si="15"/>
        <v/>
      </c>
      <c r="AN21" s="15" t="str">
        <f t="shared" si="16"/>
        <v/>
      </c>
      <c r="AO21" s="14" t="str">
        <f t="shared" si="17"/>
        <v/>
      </c>
    </row>
    <row r="22" spans="1:41" x14ac:dyDescent="0.25">
      <c r="A22" s="21">
        <f>IF('Metric Control Chart'!A22="","",'Metric Control Chart'!A22)</f>
        <v>45421</v>
      </c>
      <c r="B22" s="14" t="str">
        <f>IF('Metric Control Chart'!B22="","",'Metric Control Chart'!B22)</f>
        <v/>
      </c>
      <c r="C22" s="42" t="e">
        <f ca="1">IF($B$10="",IF($B$3="",AVERAGE($B$14:INDEX($A$14:$B$58,MATCH($B$9,$A$14:$A$58,0),2)),$B$3),IF($B$3="",IF($B$10&gt;A22,AVERAGE($B$14:INDEX($A$14:$B$58,MATCH($B$10,$A$14:$A$58,0)-1,2)),AVERAGE(INDEX($A$14:$B$58,MATCH($B$10,$A$14:$A$58,0),2):INDEX($A$14:$B$58,MATCH($B$9,$A$14:$A$58,0),2))),IF($B$10&gt;A22,$B$3,AVERAGE(INDEX($A$14:$B$58,MATCH($B$10,$A$14:$A$58,0),2):INDEX($A$14:$B$58,MATCH($B$9,$A$14:$A$58,0),2)))))</f>
        <v>#DIV/0!</v>
      </c>
      <c r="D22" s="14" t="str">
        <f t="shared" si="3"/>
        <v/>
      </c>
      <c r="E22" s="39" t="e">
        <f ca="1">IF($B$10="",AVERAGE($D$15:INDEX($A$14:$D$58,MATCH($B$9,$A$14:$A$58,0),4)),IF($B$10&gt;A22,AVERAGE($D$14:INDEX($A$14:$D$58,MATCH($B$10-1,$A$14:$A$58,1),4)),AVERAGE(INDEX($A$14:$D$58,MATCH($B$10,$A$14:$A$58,0),4):INDEX($A$14:$D$58,MATCH($B$9,$A$14:$A$58,0),4))))</f>
        <v>#DIV/0!</v>
      </c>
      <c r="F22" s="39" t="str">
        <f t="shared" si="18"/>
        <v/>
      </c>
      <c r="G22" s="60" t="str">
        <f t="shared" si="0"/>
        <v/>
      </c>
      <c r="H22" s="60" t="str">
        <f t="shared" si="1"/>
        <v/>
      </c>
      <c r="I22" s="15" t="e">
        <f>IF('Metric Control Chart'!$B$9="",NA(),IF('Metric Control Chart'!$B$10="",'Metric Control Chart'!$B$9,IF('Metric Control Chart'!$B$11&gt;Rules!A22,'Metric Control Chart'!$B$9,'Metric Control Chart'!$B$10)))</f>
        <v>#N/A</v>
      </c>
      <c r="J22" s="15" t="e">
        <f>IF('Metric Control Chart'!#REF!="",NA(),'Metric Control Chart'!#REF!)</f>
        <v>#REF!</v>
      </c>
      <c r="K22" s="15" t="str">
        <f t="shared" si="2"/>
        <v/>
      </c>
      <c r="L22" s="15" t="e">
        <f t="shared" si="4"/>
        <v>#N/A</v>
      </c>
      <c r="M22" s="15" t="e">
        <f t="shared" si="27"/>
        <v>#N/A</v>
      </c>
      <c r="N22" s="15" t="e">
        <f t="shared" si="28"/>
        <v>#N/A</v>
      </c>
      <c r="O22" s="15" t="e">
        <f>IF($O$12="Yes",IF(B22="",NA(),IF(SUM(Z14:Z22)=9,B22,IF(SUM(AA14:AA22)=9,B22,NA()))),NA())</f>
        <v>#N/A</v>
      </c>
      <c r="P22" s="15" t="e">
        <f t="shared" si="29"/>
        <v>#N/A</v>
      </c>
      <c r="Q22" s="15" t="e">
        <f t="shared" ref="Q22:Q58" si="30">IF($Q$12="Yes",IF(COUNT(V15:W22)&gt;=8,B22,NA()),NA())</f>
        <v>#N/A</v>
      </c>
      <c r="R22" s="16"/>
      <c r="S22" s="16"/>
      <c r="T22" s="58" t="e">
        <f t="shared" ca="1" si="5"/>
        <v>#DIV/0!</v>
      </c>
      <c r="U22" s="58" t="e">
        <f t="shared" ca="1" si="6"/>
        <v>#VALUE!</v>
      </c>
      <c r="V22" s="15" t="str">
        <f t="shared" si="19"/>
        <v/>
      </c>
      <c r="W22" s="15" t="str">
        <f t="shared" si="20"/>
        <v/>
      </c>
      <c r="X22" s="15" t="str">
        <f t="shared" si="21"/>
        <v/>
      </c>
      <c r="Y22" s="15" t="str">
        <f t="shared" si="22"/>
        <v/>
      </c>
      <c r="Z22" s="15" t="str">
        <f t="shared" si="23"/>
        <v/>
      </c>
      <c r="AA22" s="15" t="str">
        <f t="shared" si="24"/>
        <v/>
      </c>
      <c r="AB22" s="15" t="str">
        <f t="shared" si="7"/>
        <v/>
      </c>
      <c r="AC22" s="15" t="str">
        <f t="shared" si="8"/>
        <v/>
      </c>
      <c r="AD22" s="59" t="str">
        <f t="shared" si="25"/>
        <v/>
      </c>
      <c r="AE22" s="15">
        <f t="shared" si="26"/>
        <v>1</v>
      </c>
      <c r="AF22" s="15">
        <v>9</v>
      </c>
      <c r="AG22" s="15" t="str">
        <f t="shared" si="9"/>
        <v/>
      </c>
      <c r="AH22" s="15" t="str">
        <f t="shared" si="10"/>
        <v/>
      </c>
      <c r="AI22" s="15" t="str">
        <f t="shared" si="11"/>
        <v/>
      </c>
      <c r="AJ22" s="15" t="str">
        <f t="shared" si="12"/>
        <v/>
      </c>
      <c r="AK22" s="15" t="str">
        <f t="shared" si="13"/>
        <v/>
      </c>
      <c r="AL22" s="15" t="str">
        <f t="shared" si="14"/>
        <v/>
      </c>
      <c r="AM22" s="15" t="str">
        <f t="shared" si="15"/>
        <v/>
      </c>
      <c r="AN22" s="15" t="str">
        <f t="shared" si="16"/>
        <v/>
      </c>
      <c r="AO22" s="14" t="str">
        <f t="shared" si="17"/>
        <v/>
      </c>
    </row>
    <row r="23" spans="1:41" x14ac:dyDescent="0.25">
      <c r="A23" s="21">
        <f>IF('Metric Control Chart'!A23="","",'Metric Control Chart'!A23)</f>
        <v>45422</v>
      </c>
      <c r="B23" s="14" t="str">
        <f>IF('Metric Control Chart'!B23="","",'Metric Control Chart'!B23)</f>
        <v/>
      </c>
      <c r="C23" s="42" t="e">
        <f ca="1">IF($B$10="",IF($B$3="",AVERAGE($B$14:INDEX($A$14:$B$58,MATCH($B$9,$A$14:$A$58,0),2)),$B$3),IF($B$3="",IF($B$10&gt;A23,AVERAGE($B$14:INDEX($A$14:$B$58,MATCH($B$10,$A$14:$A$58,0)-1,2)),AVERAGE(INDEX($A$14:$B$58,MATCH($B$10,$A$14:$A$58,0),2):INDEX($A$14:$B$58,MATCH($B$9,$A$14:$A$58,0),2))),IF($B$10&gt;A23,$B$3,AVERAGE(INDEX($A$14:$B$58,MATCH($B$10,$A$14:$A$58,0),2):INDEX($A$14:$B$58,MATCH($B$9,$A$14:$A$58,0),2)))))</f>
        <v>#DIV/0!</v>
      </c>
      <c r="D23" s="14" t="str">
        <f t="shared" si="3"/>
        <v/>
      </c>
      <c r="E23" s="39" t="e">
        <f ca="1">IF($B$10="",AVERAGE($D$15:INDEX($A$14:$D$58,MATCH($B$9,$A$14:$A$58,0),4)),IF($B$10&gt;A23,AVERAGE($D$14:INDEX($A$14:$D$58,MATCH($B$10-1,$A$14:$A$58,1),4)),AVERAGE(INDEX($A$14:$D$58,MATCH($B$10,$A$14:$A$58,0),4):INDEX($A$14:$D$58,MATCH($B$9,$A$14:$A$58,0),4))))</f>
        <v>#DIV/0!</v>
      </c>
      <c r="F23" s="39" t="str">
        <f t="shared" si="18"/>
        <v/>
      </c>
      <c r="G23" s="60" t="str">
        <f t="shared" si="0"/>
        <v/>
      </c>
      <c r="H23" s="60" t="str">
        <f t="shared" si="1"/>
        <v/>
      </c>
      <c r="I23" s="15" t="e">
        <f>IF('Metric Control Chart'!$B$9="",NA(),IF('Metric Control Chart'!$B$10="",'Metric Control Chart'!$B$9,IF('Metric Control Chart'!$B$11&gt;Rules!A23,'Metric Control Chart'!$B$9,'Metric Control Chart'!$B$10)))</f>
        <v>#N/A</v>
      </c>
      <c r="J23" s="15" t="e">
        <f>IF('Metric Control Chart'!#REF!="",NA(),'Metric Control Chart'!#REF!)</f>
        <v>#REF!</v>
      </c>
      <c r="K23" s="15" t="str">
        <f t="shared" si="2"/>
        <v/>
      </c>
      <c r="L23" s="15" t="e">
        <f t="shared" si="4"/>
        <v>#N/A</v>
      </c>
      <c r="M23" s="15" t="e">
        <f t="shared" si="27"/>
        <v>#N/A</v>
      </c>
      <c r="N23" s="15" t="e">
        <f t="shared" si="28"/>
        <v>#N/A</v>
      </c>
      <c r="O23" s="15" t="e">
        <f t="shared" ref="O23:O58" si="31">IF($O$12="Yes",IF(B23="",NA(),IF(SUM(Z15:Z23)=9,B23,IF(SUM(AA15:AA23)=9,B23,NA()))),NA())</f>
        <v>#N/A</v>
      </c>
      <c r="P23" s="15" t="e">
        <f t="shared" si="29"/>
        <v>#N/A</v>
      </c>
      <c r="Q23" s="15" t="e">
        <f t="shared" si="30"/>
        <v>#N/A</v>
      </c>
      <c r="R23" s="16"/>
      <c r="S23" s="16"/>
      <c r="T23" s="58" t="e">
        <f t="shared" ca="1" si="5"/>
        <v>#DIV/0!</v>
      </c>
      <c r="U23" s="58" t="e">
        <f t="shared" ca="1" si="6"/>
        <v>#VALUE!</v>
      </c>
      <c r="V23" s="15" t="str">
        <f t="shared" si="19"/>
        <v/>
      </c>
      <c r="W23" s="15" t="str">
        <f t="shared" si="20"/>
        <v/>
      </c>
      <c r="X23" s="15" t="str">
        <f t="shared" si="21"/>
        <v/>
      </c>
      <c r="Y23" s="15" t="str">
        <f t="shared" si="22"/>
        <v/>
      </c>
      <c r="Z23" s="15" t="str">
        <f t="shared" si="23"/>
        <v/>
      </c>
      <c r="AA23" s="15" t="str">
        <f t="shared" si="24"/>
        <v/>
      </c>
      <c r="AB23" s="15" t="str">
        <f t="shared" si="7"/>
        <v/>
      </c>
      <c r="AC23" s="15" t="str">
        <f t="shared" si="8"/>
        <v/>
      </c>
      <c r="AD23" s="59" t="str">
        <f t="shared" si="25"/>
        <v/>
      </c>
      <c r="AE23" s="15">
        <f t="shared" si="26"/>
        <v>1</v>
      </c>
      <c r="AF23" s="15">
        <v>10</v>
      </c>
      <c r="AG23" s="15" t="str">
        <f t="shared" si="9"/>
        <v/>
      </c>
      <c r="AH23" s="15" t="str">
        <f t="shared" si="10"/>
        <v/>
      </c>
      <c r="AI23" s="15" t="str">
        <f t="shared" si="11"/>
        <v/>
      </c>
      <c r="AJ23" s="15" t="str">
        <f t="shared" si="12"/>
        <v/>
      </c>
      <c r="AK23" s="15" t="str">
        <f t="shared" si="13"/>
        <v/>
      </c>
      <c r="AL23" s="15" t="str">
        <f t="shared" si="14"/>
        <v/>
      </c>
      <c r="AM23" s="15" t="str">
        <f t="shared" si="15"/>
        <v/>
      </c>
      <c r="AN23" s="15" t="str">
        <f t="shared" si="16"/>
        <v/>
      </c>
      <c r="AO23" s="14" t="str">
        <f t="shared" si="17"/>
        <v/>
      </c>
    </row>
    <row r="24" spans="1:41" x14ac:dyDescent="0.25">
      <c r="A24" s="21">
        <f>IF('Metric Control Chart'!A24="","",'Metric Control Chart'!A24)</f>
        <v>45423</v>
      </c>
      <c r="B24" s="14" t="str">
        <f>IF('Metric Control Chart'!B24="","",'Metric Control Chart'!B24)</f>
        <v/>
      </c>
      <c r="C24" s="42" t="e">
        <f ca="1">IF($B$10="",IF($B$3="",AVERAGE($B$14:INDEX($A$14:$B$58,MATCH($B$9,$A$14:$A$58,0),2)),$B$3),IF($B$3="",IF($B$10&gt;A24,AVERAGE($B$14:INDEX($A$14:$B$58,MATCH($B$10,$A$14:$A$58,0)-1,2)),AVERAGE(INDEX($A$14:$B$58,MATCH($B$10,$A$14:$A$58,0),2):INDEX($A$14:$B$58,MATCH($B$9,$A$14:$A$58,0),2))),IF($B$10&gt;A24,$B$3,AVERAGE(INDEX($A$14:$B$58,MATCH($B$10,$A$14:$A$58,0),2):INDEX($A$14:$B$58,MATCH($B$9,$A$14:$A$58,0),2)))))</f>
        <v>#DIV/0!</v>
      </c>
      <c r="D24" s="14" t="str">
        <f t="shared" si="3"/>
        <v/>
      </c>
      <c r="E24" s="39" t="e">
        <f ca="1">IF($B$10="",AVERAGE($D$15:INDEX($A$14:$D$58,MATCH($B$9,$A$14:$A$58,0),4)),IF($B$10&gt;A24,AVERAGE($D$14:INDEX($A$14:$D$58,MATCH($B$10-1,$A$14:$A$58,1),4)),AVERAGE(INDEX($A$14:$D$58,MATCH($B$10,$A$14:$A$58,0),4):INDEX($A$14:$D$58,MATCH($B$9,$A$14:$A$58,0),4))))</f>
        <v>#DIV/0!</v>
      </c>
      <c r="F24" s="39" t="str">
        <f t="shared" si="18"/>
        <v/>
      </c>
      <c r="G24" s="60" t="str">
        <f t="shared" si="0"/>
        <v/>
      </c>
      <c r="H24" s="60" t="str">
        <f t="shared" si="1"/>
        <v/>
      </c>
      <c r="I24" s="15" t="e">
        <f>IF('Metric Control Chart'!$B$9="",NA(),IF('Metric Control Chart'!$B$10="",'Metric Control Chart'!$B$9,IF('Metric Control Chart'!$B$11&gt;Rules!A24,'Metric Control Chart'!$B$9,'Metric Control Chart'!$B$10)))</f>
        <v>#N/A</v>
      </c>
      <c r="J24" s="15" t="e">
        <f>IF('Metric Control Chart'!#REF!="",NA(),'Metric Control Chart'!#REF!)</f>
        <v>#REF!</v>
      </c>
      <c r="K24" s="15" t="str">
        <f t="shared" si="2"/>
        <v/>
      </c>
      <c r="L24" s="15" t="e">
        <f t="shared" si="4"/>
        <v>#N/A</v>
      </c>
      <c r="M24" s="15" t="e">
        <f t="shared" si="27"/>
        <v>#N/A</v>
      </c>
      <c r="N24" s="15" t="e">
        <f t="shared" si="28"/>
        <v>#N/A</v>
      </c>
      <c r="O24" s="15" t="e">
        <f t="shared" si="31"/>
        <v>#N/A</v>
      </c>
      <c r="P24" s="15" t="e">
        <f t="shared" si="29"/>
        <v>#N/A</v>
      </c>
      <c r="Q24" s="15" t="e">
        <f t="shared" si="30"/>
        <v>#N/A</v>
      </c>
      <c r="R24" s="16"/>
      <c r="S24" s="16"/>
      <c r="T24" s="58" t="e">
        <f t="shared" ca="1" si="5"/>
        <v>#DIV/0!</v>
      </c>
      <c r="U24" s="58" t="e">
        <f t="shared" ca="1" si="6"/>
        <v>#VALUE!</v>
      </c>
      <c r="V24" s="15" t="str">
        <f t="shared" si="19"/>
        <v/>
      </c>
      <c r="W24" s="15" t="str">
        <f t="shared" si="20"/>
        <v/>
      </c>
      <c r="X24" s="15" t="str">
        <f t="shared" si="21"/>
        <v/>
      </c>
      <c r="Y24" s="15" t="str">
        <f t="shared" si="22"/>
        <v/>
      </c>
      <c r="Z24" s="15" t="str">
        <f t="shared" si="23"/>
        <v/>
      </c>
      <c r="AA24" s="15" t="str">
        <f t="shared" si="24"/>
        <v/>
      </c>
      <c r="AB24" s="15" t="str">
        <f t="shared" si="7"/>
        <v/>
      </c>
      <c r="AC24" s="15" t="str">
        <f t="shared" si="8"/>
        <v/>
      </c>
      <c r="AD24" s="59" t="str">
        <f t="shared" si="25"/>
        <v/>
      </c>
      <c r="AE24" s="15">
        <f t="shared" si="26"/>
        <v>1</v>
      </c>
      <c r="AF24" s="15">
        <v>11</v>
      </c>
      <c r="AG24" s="15" t="str">
        <f t="shared" si="9"/>
        <v/>
      </c>
      <c r="AH24" s="15" t="str">
        <f t="shared" si="10"/>
        <v/>
      </c>
      <c r="AI24" s="15" t="str">
        <f t="shared" si="11"/>
        <v/>
      </c>
      <c r="AJ24" s="15" t="str">
        <f t="shared" si="12"/>
        <v/>
      </c>
      <c r="AK24" s="15" t="str">
        <f t="shared" si="13"/>
        <v/>
      </c>
      <c r="AL24" s="15" t="str">
        <f t="shared" si="14"/>
        <v/>
      </c>
      <c r="AM24" s="15" t="str">
        <f t="shared" si="15"/>
        <v/>
      </c>
      <c r="AN24" s="15" t="str">
        <f t="shared" si="16"/>
        <v/>
      </c>
      <c r="AO24" s="14" t="str">
        <f t="shared" si="17"/>
        <v/>
      </c>
    </row>
    <row r="25" spans="1:41" x14ac:dyDescent="0.25">
      <c r="A25" s="21">
        <f>IF('Metric Control Chart'!A25="","",'Metric Control Chart'!A25)</f>
        <v>45424</v>
      </c>
      <c r="B25" s="14" t="str">
        <f>IF('Metric Control Chart'!B25="","",'Metric Control Chart'!B25)</f>
        <v/>
      </c>
      <c r="C25" s="42" t="e">
        <f ca="1">IF($B$10="",IF($B$3="",AVERAGE($B$14:INDEX($A$14:$B$58,MATCH($B$9,$A$14:$A$58,0),2)),$B$3),IF($B$3="",IF($B$10&gt;A25,AVERAGE($B$14:INDEX($A$14:$B$58,MATCH($B$10,$A$14:$A$58,0)-1,2)),AVERAGE(INDEX($A$14:$B$58,MATCH($B$10,$A$14:$A$58,0),2):INDEX($A$14:$B$58,MATCH($B$9,$A$14:$A$58,0),2))),IF($B$10&gt;A25,$B$3,AVERAGE(INDEX($A$14:$B$58,MATCH($B$10,$A$14:$A$58,0),2):INDEX($A$14:$B$58,MATCH($B$9,$A$14:$A$58,0),2)))))</f>
        <v>#DIV/0!</v>
      </c>
      <c r="D25" s="14" t="str">
        <f t="shared" si="3"/>
        <v/>
      </c>
      <c r="E25" s="39" t="e">
        <f ca="1">IF($B$10="",AVERAGE($D$15:INDEX($A$14:$D$58,MATCH($B$9,$A$14:$A$58,0),4)),IF($B$10&gt;A25,AVERAGE($D$14:INDEX($A$14:$D$58,MATCH($B$10-1,$A$14:$A$58,1),4)),AVERAGE(INDEX($A$14:$D$58,MATCH($B$10,$A$14:$A$58,0),4):INDEX($A$14:$D$58,MATCH($B$9,$A$14:$A$58,0),4))))</f>
        <v>#DIV/0!</v>
      </c>
      <c r="F25" s="39" t="str">
        <f t="shared" si="18"/>
        <v/>
      </c>
      <c r="G25" s="60" t="str">
        <f t="shared" si="0"/>
        <v/>
      </c>
      <c r="H25" s="60" t="str">
        <f t="shared" si="1"/>
        <v/>
      </c>
      <c r="I25" s="15" t="e">
        <f>IF('Metric Control Chart'!$B$9="",NA(),IF('Metric Control Chart'!$B$10="",'Metric Control Chart'!$B$9,IF('Metric Control Chart'!$B$11&gt;Rules!A25,'Metric Control Chart'!$B$9,'Metric Control Chart'!$B$10)))</f>
        <v>#N/A</v>
      </c>
      <c r="J25" s="15" t="e">
        <f>IF('Metric Control Chart'!#REF!="",NA(),'Metric Control Chart'!#REF!)</f>
        <v>#REF!</v>
      </c>
      <c r="K25" s="15" t="str">
        <f t="shared" si="2"/>
        <v/>
      </c>
      <c r="L25" s="15" t="e">
        <f t="shared" si="4"/>
        <v>#N/A</v>
      </c>
      <c r="M25" s="15" t="e">
        <f t="shared" si="27"/>
        <v>#N/A</v>
      </c>
      <c r="N25" s="15" t="e">
        <f t="shared" si="28"/>
        <v>#N/A</v>
      </c>
      <c r="O25" s="15" t="e">
        <f t="shared" si="31"/>
        <v>#N/A</v>
      </c>
      <c r="P25" s="15" t="e">
        <f t="shared" si="29"/>
        <v>#N/A</v>
      </c>
      <c r="Q25" s="15" t="e">
        <f t="shared" si="30"/>
        <v>#N/A</v>
      </c>
      <c r="R25" s="16"/>
      <c r="S25" s="16"/>
      <c r="T25" s="58" t="e">
        <f t="shared" ca="1" si="5"/>
        <v>#DIV/0!</v>
      </c>
      <c r="U25" s="58" t="e">
        <f t="shared" ca="1" si="6"/>
        <v>#VALUE!</v>
      </c>
      <c r="V25" s="15" t="str">
        <f t="shared" si="19"/>
        <v/>
      </c>
      <c r="W25" s="15" t="str">
        <f t="shared" si="20"/>
        <v/>
      </c>
      <c r="X25" s="15" t="str">
        <f t="shared" si="21"/>
        <v/>
      </c>
      <c r="Y25" s="15" t="str">
        <f t="shared" si="22"/>
        <v/>
      </c>
      <c r="Z25" s="15" t="str">
        <f t="shared" si="23"/>
        <v/>
      </c>
      <c r="AA25" s="15" t="str">
        <f t="shared" si="24"/>
        <v/>
      </c>
      <c r="AB25" s="15" t="str">
        <f t="shared" si="7"/>
        <v/>
      </c>
      <c r="AC25" s="15" t="str">
        <f t="shared" si="8"/>
        <v/>
      </c>
      <c r="AD25" s="59" t="str">
        <f t="shared" si="25"/>
        <v/>
      </c>
      <c r="AE25" s="15">
        <f t="shared" si="26"/>
        <v>1</v>
      </c>
      <c r="AF25" s="15">
        <v>12</v>
      </c>
      <c r="AG25" s="15" t="str">
        <f t="shared" si="9"/>
        <v/>
      </c>
      <c r="AH25" s="15" t="str">
        <f t="shared" si="10"/>
        <v/>
      </c>
      <c r="AI25" s="15" t="str">
        <f t="shared" si="11"/>
        <v/>
      </c>
      <c r="AJ25" s="15" t="str">
        <f t="shared" si="12"/>
        <v/>
      </c>
      <c r="AK25" s="15" t="str">
        <f t="shared" si="13"/>
        <v/>
      </c>
      <c r="AL25" s="15" t="str">
        <f t="shared" si="14"/>
        <v/>
      </c>
      <c r="AM25" s="15" t="str">
        <f t="shared" si="15"/>
        <v/>
      </c>
      <c r="AN25" s="15" t="str">
        <f t="shared" si="16"/>
        <v/>
      </c>
      <c r="AO25" s="14" t="str">
        <f t="shared" si="17"/>
        <v/>
      </c>
    </row>
    <row r="26" spans="1:41" x14ac:dyDescent="0.25">
      <c r="A26" s="21">
        <f>IF('Metric Control Chart'!A26="","",'Metric Control Chart'!A26)</f>
        <v>45425</v>
      </c>
      <c r="B26" s="14" t="str">
        <f>IF('Metric Control Chart'!B26="","",'Metric Control Chart'!B26)</f>
        <v/>
      </c>
      <c r="C26" s="42" t="e">
        <f ca="1">IF($B$10="",IF($B$3="",AVERAGE($B$14:INDEX($A$14:$B$58,MATCH($B$9,$A$14:$A$58,0),2)),$B$3),IF($B$3="",IF($B$10&gt;A26,AVERAGE($B$14:INDEX($A$14:$B$58,MATCH($B$10,$A$14:$A$58,0)-1,2)),AVERAGE(INDEX($A$14:$B$58,MATCH($B$10,$A$14:$A$58,0),2):INDEX($A$14:$B$58,MATCH($B$9,$A$14:$A$58,0),2))),IF($B$10&gt;A26,$B$3,AVERAGE(INDEX($A$14:$B$58,MATCH($B$10,$A$14:$A$58,0),2):INDEX($A$14:$B$58,MATCH($B$9,$A$14:$A$58,0),2)))))</f>
        <v>#DIV/0!</v>
      </c>
      <c r="D26" s="14" t="str">
        <f t="shared" si="3"/>
        <v/>
      </c>
      <c r="E26" s="39" t="e">
        <f ca="1">IF($B$10="",AVERAGE($D$15:INDEX($A$14:$D$58,MATCH($B$9,$A$14:$A$58,0),4)),IF($B$10&gt;A26,AVERAGE($D$14:INDEX($A$14:$D$58,MATCH($B$10-1,$A$14:$A$58,1),4)),AVERAGE(INDEX($A$14:$D$58,MATCH($B$10,$A$14:$A$58,0),4):INDEX($A$14:$D$58,MATCH($B$9,$A$14:$A$58,0),4))))</f>
        <v>#DIV/0!</v>
      </c>
      <c r="F26" s="39" t="str">
        <f t="shared" si="18"/>
        <v/>
      </c>
      <c r="G26" s="60" t="str">
        <f t="shared" si="0"/>
        <v/>
      </c>
      <c r="H26" s="60" t="str">
        <f t="shared" si="1"/>
        <v/>
      </c>
      <c r="I26" s="15" t="e">
        <f>IF('Metric Control Chart'!$B$9="",NA(),IF('Metric Control Chart'!$B$10="",'Metric Control Chart'!$B$9,IF('Metric Control Chart'!$B$11&gt;Rules!A26,'Metric Control Chart'!$B$9,'Metric Control Chart'!$B$10)))</f>
        <v>#N/A</v>
      </c>
      <c r="J26" s="15" t="e">
        <f>IF('Metric Control Chart'!#REF!="",NA(),'Metric Control Chart'!#REF!)</f>
        <v>#REF!</v>
      </c>
      <c r="K26" s="15" t="str">
        <f t="shared" si="2"/>
        <v/>
      </c>
      <c r="L26" s="15" t="e">
        <f t="shared" si="4"/>
        <v>#N/A</v>
      </c>
      <c r="M26" s="15" t="e">
        <f t="shared" si="27"/>
        <v>#N/A</v>
      </c>
      <c r="N26" s="15" t="e">
        <f t="shared" si="28"/>
        <v>#N/A</v>
      </c>
      <c r="O26" s="15" t="e">
        <f t="shared" si="31"/>
        <v>#N/A</v>
      </c>
      <c r="P26" s="15" t="e">
        <f t="shared" si="29"/>
        <v>#N/A</v>
      </c>
      <c r="Q26" s="15" t="e">
        <f t="shared" si="30"/>
        <v>#N/A</v>
      </c>
      <c r="R26" s="16"/>
      <c r="S26" s="16"/>
      <c r="T26" s="58" t="e">
        <f t="shared" ca="1" si="5"/>
        <v>#DIV/0!</v>
      </c>
      <c r="U26" s="58" t="e">
        <f t="shared" ca="1" si="6"/>
        <v>#VALUE!</v>
      </c>
      <c r="V26" s="15" t="str">
        <f t="shared" si="19"/>
        <v/>
      </c>
      <c r="W26" s="15" t="str">
        <f t="shared" si="20"/>
        <v/>
      </c>
      <c r="X26" s="15" t="str">
        <f t="shared" si="21"/>
        <v/>
      </c>
      <c r="Y26" s="15" t="str">
        <f t="shared" si="22"/>
        <v/>
      </c>
      <c r="Z26" s="15" t="str">
        <f t="shared" si="23"/>
        <v/>
      </c>
      <c r="AA26" s="15" t="str">
        <f t="shared" si="24"/>
        <v/>
      </c>
      <c r="AB26" s="15" t="str">
        <f t="shared" si="7"/>
        <v/>
      </c>
      <c r="AC26" s="15" t="str">
        <f t="shared" si="8"/>
        <v/>
      </c>
      <c r="AD26" s="59" t="str">
        <f t="shared" si="25"/>
        <v/>
      </c>
      <c r="AE26" s="15">
        <f t="shared" si="26"/>
        <v>1</v>
      </c>
      <c r="AF26" s="15">
        <v>13</v>
      </c>
      <c r="AG26" s="15" t="str">
        <f t="shared" si="9"/>
        <v/>
      </c>
      <c r="AH26" s="15" t="str">
        <f t="shared" si="10"/>
        <v/>
      </c>
      <c r="AI26" s="15" t="str">
        <f t="shared" si="11"/>
        <v/>
      </c>
      <c r="AJ26" s="15" t="str">
        <f t="shared" si="12"/>
        <v/>
      </c>
      <c r="AK26" s="15" t="str">
        <f t="shared" si="13"/>
        <v/>
      </c>
      <c r="AL26" s="15" t="str">
        <f t="shared" si="14"/>
        <v/>
      </c>
      <c r="AM26" s="15" t="str">
        <f t="shared" si="15"/>
        <v/>
      </c>
      <c r="AN26" s="15" t="str">
        <f t="shared" si="16"/>
        <v/>
      </c>
      <c r="AO26" s="14" t="str">
        <f t="shared" si="17"/>
        <v/>
      </c>
    </row>
    <row r="27" spans="1:41" x14ac:dyDescent="0.25">
      <c r="A27" s="21">
        <f>IF('Metric Control Chart'!A27="","",'Metric Control Chart'!A27)</f>
        <v>45426</v>
      </c>
      <c r="B27" s="14" t="str">
        <f>IF('Metric Control Chart'!B27="","",'Metric Control Chart'!B27)</f>
        <v/>
      </c>
      <c r="C27" s="42" t="e">
        <f ca="1">IF($B$10="",IF($B$3="",AVERAGE($B$14:INDEX($A$14:$B$58,MATCH($B$9,$A$14:$A$58,0),2)),$B$3),IF($B$3="",IF($B$10&gt;A27,AVERAGE($B$14:INDEX($A$14:$B$58,MATCH($B$10,$A$14:$A$58,0)-1,2)),AVERAGE(INDEX($A$14:$B$58,MATCH($B$10,$A$14:$A$58,0),2):INDEX($A$14:$B$58,MATCH($B$9,$A$14:$A$58,0),2))),IF($B$10&gt;A27,$B$3,AVERAGE(INDEX($A$14:$B$58,MATCH($B$10,$A$14:$A$58,0),2):INDEX($A$14:$B$58,MATCH($B$9,$A$14:$A$58,0),2)))))</f>
        <v>#DIV/0!</v>
      </c>
      <c r="D27" s="14" t="str">
        <f t="shared" si="3"/>
        <v/>
      </c>
      <c r="E27" s="39" t="e">
        <f ca="1">IF($B$10="",AVERAGE($D$15:INDEX($A$14:$D$58,MATCH($B$9,$A$14:$A$58,0),4)),IF($B$10&gt;A27,AVERAGE($D$14:INDEX($A$14:$D$58,MATCH($B$10-1,$A$14:$A$58,1),4)),AVERAGE(INDEX($A$14:$D$58,MATCH($B$10,$A$14:$A$58,0),4):INDEX($A$14:$D$58,MATCH($B$9,$A$14:$A$58,0),4))))</f>
        <v>#DIV/0!</v>
      </c>
      <c r="F27" s="39" t="str">
        <f t="shared" si="18"/>
        <v/>
      </c>
      <c r="G27" s="60" t="str">
        <f t="shared" si="0"/>
        <v/>
      </c>
      <c r="H27" s="60" t="str">
        <f t="shared" si="1"/>
        <v/>
      </c>
      <c r="I27" s="15" t="e">
        <f>IF('Metric Control Chart'!$B$9="",NA(),IF('Metric Control Chart'!$B$10="",'Metric Control Chart'!$B$9,IF('Metric Control Chart'!$B$11&gt;Rules!A27,'Metric Control Chart'!$B$9,'Metric Control Chart'!$B$10)))</f>
        <v>#N/A</v>
      </c>
      <c r="J27" s="15" t="e">
        <f>IF('Metric Control Chart'!#REF!="",NA(),'Metric Control Chart'!#REF!)</f>
        <v>#REF!</v>
      </c>
      <c r="K27" s="15" t="str">
        <f t="shared" si="2"/>
        <v/>
      </c>
      <c r="L27" s="15" t="e">
        <f t="shared" si="4"/>
        <v>#N/A</v>
      </c>
      <c r="M27" s="15" t="e">
        <f t="shared" si="27"/>
        <v>#N/A</v>
      </c>
      <c r="N27" s="15" t="e">
        <f t="shared" si="28"/>
        <v>#N/A</v>
      </c>
      <c r="O27" s="15" t="e">
        <f t="shared" si="31"/>
        <v>#N/A</v>
      </c>
      <c r="P27" s="15" t="e">
        <f t="shared" si="29"/>
        <v>#N/A</v>
      </c>
      <c r="Q27" s="15" t="e">
        <f t="shared" si="30"/>
        <v>#N/A</v>
      </c>
      <c r="R27" s="16"/>
      <c r="S27" s="15" t="e">
        <f>IF($S$12="Yes",IF(B27="",NA(),IF(AE27&gt;=14,B27,NA())),NA())</f>
        <v>#N/A</v>
      </c>
      <c r="T27" s="58" t="e">
        <f t="shared" ca="1" si="5"/>
        <v>#DIV/0!</v>
      </c>
      <c r="U27" s="58" t="e">
        <f t="shared" ca="1" si="6"/>
        <v>#VALUE!</v>
      </c>
      <c r="V27" s="15" t="str">
        <f t="shared" si="19"/>
        <v/>
      </c>
      <c r="W27" s="15" t="str">
        <f t="shared" si="20"/>
        <v/>
      </c>
      <c r="X27" s="15" t="str">
        <f t="shared" si="21"/>
        <v/>
      </c>
      <c r="Y27" s="15" t="str">
        <f t="shared" si="22"/>
        <v/>
      </c>
      <c r="Z27" s="15" t="str">
        <f t="shared" si="23"/>
        <v/>
      </c>
      <c r="AA27" s="15" t="str">
        <f t="shared" si="24"/>
        <v/>
      </c>
      <c r="AB27" s="15" t="str">
        <f t="shared" si="7"/>
        <v/>
      </c>
      <c r="AC27" s="15" t="str">
        <f t="shared" si="8"/>
        <v/>
      </c>
      <c r="AD27" s="59" t="str">
        <f t="shared" si="25"/>
        <v/>
      </c>
      <c r="AE27" s="15">
        <f t="shared" si="26"/>
        <v>1</v>
      </c>
      <c r="AF27" s="15">
        <v>14</v>
      </c>
      <c r="AG27" s="15" t="str">
        <f t="shared" si="9"/>
        <v/>
      </c>
      <c r="AH27" s="15" t="str">
        <f t="shared" si="10"/>
        <v/>
      </c>
      <c r="AI27" s="15" t="str">
        <f t="shared" si="11"/>
        <v/>
      </c>
      <c r="AJ27" s="15" t="str">
        <f t="shared" si="12"/>
        <v/>
      </c>
      <c r="AK27" s="15" t="str">
        <f t="shared" si="13"/>
        <v/>
      </c>
      <c r="AL27" s="15" t="str">
        <f t="shared" si="14"/>
        <v/>
      </c>
      <c r="AM27" s="15" t="str">
        <f t="shared" si="15"/>
        <v/>
      </c>
      <c r="AN27" s="15" t="str">
        <f t="shared" si="16"/>
        <v/>
      </c>
      <c r="AO27" s="14" t="str">
        <f t="shared" si="17"/>
        <v/>
      </c>
    </row>
    <row r="28" spans="1:41" x14ac:dyDescent="0.25">
      <c r="A28" s="21">
        <f>IF('Metric Control Chart'!A28="","",'Metric Control Chart'!A28)</f>
        <v>45427</v>
      </c>
      <c r="B28" s="14" t="str">
        <f>IF('Metric Control Chart'!B28="","",'Metric Control Chart'!B28)</f>
        <v/>
      </c>
      <c r="C28" s="42" t="e">
        <f ca="1">IF($B$10="",IF($B$3="",AVERAGE($B$14:INDEX($A$14:$B$58,MATCH($B$9,$A$14:$A$58,0),2)),$B$3),IF($B$3="",IF($B$10&gt;A28,AVERAGE($B$14:INDEX($A$14:$B$58,MATCH($B$10,$A$14:$A$58,0)-1,2)),AVERAGE(INDEX($A$14:$B$58,MATCH($B$10,$A$14:$A$58,0),2):INDEX($A$14:$B$58,MATCH($B$9,$A$14:$A$58,0),2))),IF($B$10&gt;A28,$B$3,AVERAGE(INDEX($A$14:$B$58,MATCH($B$10,$A$14:$A$58,0),2):INDEX($A$14:$B$58,MATCH($B$9,$A$14:$A$58,0),2)))))</f>
        <v>#DIV/0!</v>
      </c>
      <c r="D28" s="14" t="str">
        <f t="shared" si="3"/>
        <v/>
      </c>
      <c r="E28" s="39" t="e">
        <f ca="1">IF($B$10="",AVERAGE($D$15:INDEX($A$14:$D$58,MATCH($B$9,$A$14:$A$58,0),4)),IF($B$10&gt;A28,AVERAGE($D$14:INDEX($A$14:$D$58,MATCH($B$10-1,$A$14:$A$58,1),4)),AVERAGE(INDEX($A$14:$D$58,MATCH($B$10,$A$14:$A$58,0),4):INDEX($A$14:$D$58,MATCH($B$9,$A$14:$A$58,0),4))))</f>
        <v>#DIV/0!</v>
      </c>
      <c r="F28" s="39" t="str">
        <f t="shared" si="18"/>
        <v/>
      </c>
      <c r="G28" s="60" t="str">
        <f t="shared" si="0"/>
        <v/>
      </c>
      <c r="H28" s="60" t="str">
        <f t="shared" si="1"/>
        <v/>
      </c>
      <c r="I28" s="15" t="e">
        <f>IF('Metric Control Chart'!$B$9="",NA(),IF('Metric Control Chart'!$B$10="",'Metric Control Chart'!$B$9,IF('Metric Control Chart'!$B$11&gt;Rules!A28,'Metric Control Chart'!$B$9,'Metric Control Chart'!$B$10)))</f>
        <v>#N/A</v>
      </c>
      <c r="J28" s="15" t="e">
        <f>IF('Metric Control Chart'!#REF!="",NA(),'Metric Control Chart'!#REF!)</f>
        <v>#REF!</v>
      </c>
      <c r="K28" s="15" t="str">
        <f t="shared" si="2"/>
        <v/>
      </c>
      <c r="L28" s="15" t="e">
        <f t="shared" si="4"/>
        <v>#N/A</v>
      </c>
      <c r="M28" s="15" t="e">
        <f t="shared" si="27"/>
        <v>#N/A</v>
      </c>
      <c r="N28" s="15" t="e">
        <f t="shared" si="28"/>
        <v>#N/A</v>
      </c>
      <c r="O28" s="15" t="e">
        <f t="shared" si="31"/>
        <v>#N/A</v>
      </c>
      <c r="P28" s="15" t="e">
        <f t="shared" si="29"/>
        <v>#N/A</v>
      </c>
      <c r="Q28" s="15" t="e">
        <f t="shared" si="30"/>
        <v>#N/A</v>
      </c>
      <c r="R28" s="15" t="e">
        <f>IF($R$12="Yes",IF(B28="",NA(),IF(AD28&gt;=15,B28,NA())),NA())</f>
        <v>#N/A</v>
      </c>
      <c r="S28" s="15" t="e">
        <f t="shared" ref="S28:S58" si="32">IF($S$12="Yes",IF(B28="",NA(),IF(AE28&gt;=14,B28,NA())),NA())</f>
        <v>#N/A</v>
      </c>
      <c r="T28" s="58" t="e">
        <f t="shared" ca="1" si="5"/>
        <v>#DIV/0!</v>
      </c>
      <c r="U28" s="58" t="e">
        <f t="shared" ca="1" si="6"/>
        <v>#VALUE!</v>
      </c>
      <c r="V28" s="15" t="str">
        <f t="shared" si="19"/>
        <v/>
      </c>
      <c r="W28" s="15" t="str">
        <f t="shared" si="20"/>
        <v/>
      </c>
      <c r="X28" s="15" t="str">
        <f t="shared" si="21"/>
        <v/>
      </c>
      <c r="Y28" s="15" t="str">
        <f t="shared" si="22"/>
        <v/>
      </c>
      <c r="Z28" s="15" t="str">
        <f t="shared" si="23"/>
        <v/>
      </c>
      <c r="AA28" s="15" t="str">
        <f t="shared" si="24"/>
        <v/>
      </c>
      <c r="AB28" s="15" t="str">
        <f t="shared" si="7"/>
        <v/>
      </c>
      <c r="AC28" s="15" t="str">
        <f t="shared" si="8"/>
        <v/>
      </c>
      <c r="AD28" s="59" t="str">
        <f t="shared" si="25"/>
        <v/>
      </c>
      <c r="AE28" s="15">
        <f t="shared" si="26"/>
        <v>1</v>
      </c>
      <c r="AF28" s="15">
        <v>15</v>
      </c>
      <c r="AG28" s="15" t="str">
        <f t="shared" si="9"/>
        <v/>
      </c>
      <c r="AH28" s="15" t="str">
        <f t="shared" si="10"/>
        <v/>
      </c>
      <c r="AI28" s="15" t="str">
        <f t="shared" si="11"/>
        <v/>
      </c>
      <c r="AJ28" s="15" t="str">
        <f t="shared" si="12"/>
        <v/>
      </c>
      <c r="AK28" s="15" t="str">
        <f t="shared" si="13"/>
        <v/>
      </c>
      <c r="AL28" s="15" t="str">
        <f t="shared" si="14"/>
        <v/>
      </c>
      <c r="AM28" s="15" t="str">
        <f t="shared" si="15"/>
        <v/>
      </c>
      <c r="AN28" s="15" t="str">
        <f t="shared" si="16"/>
        <v/>
      </c>
      <c r="AO28" s="14" t="str">
        <f t="shared" si="17"/>
        <v/>
      </c>
    </row>
    <row r="29" spans="1:41" x14ac:dyDescent="0.25">
      <c r="A29" s="21">
        <f>IF('Metric Control Chart'!A29="","",'Metric Control Chart'!A29)</f>
        <v>45428</v>
      </c>
      <c r="B29" s="14" t="str">
        <f>IF('Metric Control Chart'!B29="","",'Metric Control Chart'!B29)</f>
        <v/>
      </c>
      <c r="C29" s="42" t="e">
        <f ca="1">IF($B$10="",IF($B$3="",AVERAGE($B$14:INDEX($A$14:$B$58,MATCH($B$9,$A$14:$A$58,0),2)),$B$3),IF($B$3="",IF($B$10&gt;A29,AVERAGE($B$14:INDEX($A$14:$B$58,MATCH($B$10,$A$14:$A$58,0)-1,2)),AVERAGE(INDEX($A$14:$B$58,MATCH($B$10,$A$14:$A$58,0),2):INDEX($A$14:$B$58,MATCH($B$9,$A$14:$A$58,0),2))),IF($B$10&gt;A29,$B$3,AVERAGE(INDEX($A$14:$B$58,MATCH($B$10,$A$14:$A$58,0),2):INDEX($A$14:$B$58,MATCH($B$9,$A$14:$A$58,0),2)))))</f>
        <v>#DIV/0!</v>
      </c>
      <c r="D29" s="14" t="str">
        <f t="shared" si="3"/>
        <v/>
      </c>
      <c r="E29" s="39" t="e">
        <f ca="1">IF($B$10="",AVERAGE($D$15:INDEX($A$14:$D$58,MATCH($B$9,$A$14:$A$58,0),4)),IF($B$10&gt;A29,AVERAGE($D$14:INDEX($A$14:$D$58,MATCH($B$10-1,$A$14:$A$58,1),4)),AVERAGE(INDEX($A$14:$D$58,MATCH($B$10,$A$14:$A$58,0),4):INDEX($A$14:$D$58,MATCH($B$9,$A$14:$A$58,0),4))))</f>
        <v>#DIV/0!</v>
      </c>
      <c r="F29" s="39" t="str">
        <f t="shared" si="18"/>
        <v/>
      </c>
      <c r="G29" s="60" t="str">
        <f t="shared" si="0"/>
        <v/>
      </c>
      <c r="H29" s="60" t="str">
        <f t="shared" si="1"/>
        <v/>
      </c>
      <c r="I29" s="15" t="e">
        <f>IF('Metric Control Chart'!$B$9="",NA(),IF('Metric Control Chart'!$B$10="",'Metric Control Chart'!$B$9,IF('Metric Control Chart'!$B$11&gt;Rules!A29,'Metric Control Chart'!$B$9,'Metric Control Chart'!$B$10)))</f>
        <v>#N/A</v>
      </c>
      <c r="J29" s="15" t="e">
        <f>IF('Metric Control Chart'!#REF!="",NA(),'Metric Control Chart'!#REF!)</f>
        <v>#REF!</v>
      </c>
      <c r="K29" s="15" t="str">
        <f t="shared" si="2"/>
        <v/>
      </c>
      <c r="L29" s="15" t="e">
        <f t="shared" si="4"/>
        <v>#N/A</v>
      </c>
      <c r="M29" s="15" t="e">
        <f t="shared" si="27"/>
        <v>#N/A</v>
      </c>
      <c r="N29" s="15" t="e">
        <f t="shared" si="28"/>
        <v>#N/A</v>
      </c>
      <c r="O29" s="15" t="e">
        <f t="shared" si="31"/>
        <v>#N/A</v>
      </c>
      <c r="P29" s="15" t="e">
        <f t="shared" si="29"/>
        <v>#N/A</v>
      </c>
      <c r="Q29" s="15" t="e">
        <f t="shared" si="30"/>
        <v>#N/A</v>
      </c>
      <c r="R29" s="15" t="e">
        <f t="shared" ref="R29:R58" si="33">IF($R$12="Yes",IF(B29="",NA(),IF(AD29&gt;=15,B29,NA())),NA())</f>
        <v>#N/A</v>
      </c>
      <c r="S29" s="15" t="e">
        <f t="shared" si="32"/>
        <v>#N/A</v>
      </c>
      <c r="T29" s="58" t="e">
        <f t="shared" ca="1" si="5"/>
        <v>#DIV/0!</v>
      </c>
      <c r="U29" s="58" t="e">
        <f t="shared" ca="1" si="6"/>
        <v>#VALUE!</v>
      </c>
      <c r="V29" s="15" t="str">
        <f t="shared" si="19"/>
        <v/>
      </c>
      <c r="W29" s="15" t="str">
        <f t="shared" si="20"/>
        <v/>
      </c>
      <c r="X29" s="15" t="str">
        <f t="shared" si="21"/>
        <v/>
      </c>
      <c r="Y29" s="15" t="str">
        <f t="shared" si="22"/>
        <v/>
      </c>
      <c r="Z29" s="15" t="str">
        <f t="shared" si="23"/>
        <v/>
      </c>
      <c r="AA29" s="15" t="str">
        <f t="shared" si="24"/>
        <v/>
      </c>
      <c r="AB29" s="15" t="str">
        <f t="shared" si="7"/>
        <v/>
      </c>
      <c r="AC29" s="15" t="str">
        <f t="shared" si="8"/>
        <v/>
      </c>
      <c r="AD29" s="59" t="str">
        <f t="shared" si="25"/>
        <v/>
      </c>
      <c r="AE29" s="15">
        <f t="shared" si="26"/>
        <v>1</v>
      </c>
      <c r="AF29" s="15">
        <v>16</v>
      </c>
      <c r="AG29" s="15" t="str">
        <f t="shared" si="9"/>
        <v/>
      </c>
      <c r="AH29" s="15" t="str">
        <f t="shared" si="10"/>
        <v/>
      </c>
      <c r="AI29" s="15" t="str">
        <f t="shared" si="11"/>
        <v/>
      </c>
      <c r="AJ29" s="15" t="str">
        <f t="shared" si="12"/>
        <v/>
      </c>
      <c r="AK29" s="15" t="str">
        <f t="shared" si="13"/>
        <v/>
      </c>
      <c r="AL29" s="15" t="str">
        <f t="shared" si="14"/>
        <v/>
      </c>
      <c r="AM29" s="15" t="str">
        <f t="shared" si="15"/>
        <v/>
      </c>
      <c r="AN29" s="15" t="str">
        <f t="shared" si="16"/>
        <v/>
      </c>
      <c r="AO29" s="14" t="str">
        <f t="shared" si="17"/>
        <v/>
      </c>
    </row>
    <row r="30" spans="1:41" x14ac:dyDescent="0.25">
      <c r="A30" s="21">
        <f>IF('Metric Control Chart'!A30="","",'Metric Control Chart'!A30)</f>
        <v>45429</v>
      </c>
      <c r="B30" s="14" t="str">
        <f>IF('Metric Control Chart'!B30="","",'Metric Control Chart'!B30)</f>
        <v/>
      </c>
      <c r="C30" s="42" t="e">
        <f ca="1">IF($B$10="",IF($B$3="",AVERAGE($B$14:INDEX($A$14:$B$58,MATCH($B$9,$A$14:$A$58,0),2)),$B$3),IF($B$3="",IF($B$10&gt;A30,AVERAGE($B$14:INDEX($A$14:$B$58,MATCH($B$10,$A$14:$A$58,0)-1,2)),AVERAGE(INDEX($A$14:$B$58,MATCH($B$10,$A$14:$A$58,0),2):INDEX($A$14:$B$58,MATCH($B$9,$A$14:$A$58,0),2))),IF($B$10&gt;A30,$B$3,AVERAGE(INDEX($A$14:$B$58,MATCH($B$10,$A$14:$A$58,0),2):INDEX($A$14:$B$58,MATCH($B$9,$A$14:$A$58,0),2)))))</f>
        <v>#DIV/0!</v>
      </c>
      <c r="D30" s="14" t="str">
        <f t="shared" si="3"/>
        <v/>
      </c>
      <c r="E30" s="39" t="e">
        <f ca="1">IF($B$10="",AVERAGE($D$15:INDEX($A$14:$D$58,MATCH($B$9,$A$14:$A$58,0),4)),IF($B$10&gt;A30,AVERAGE($D$14:INDEX($A$14:$D$58,MATCH($B$10-1,$A$14:$A$58,1),4)),AVERAGE(INDEX($A$14:$D$58,MATCH($B$10,$A$14:$A$58,0),4):INDEX($A$14:$D$58,MATCH($B$9,$A$14:$A$58,0),4))))</f>
        <v>#DIV/0!</v>
      </c>
      <c r="F30" s="39" t="str">
        <f t="shared" si="18"/>
        <v/>
      </c>
      <c r="G30" s="60" t="str">
        <f t="shared" si="0"/>
        <v/>
      </c>
      <c r="H30" s="60" t="str">
        <f t="shared" si="1"/>
        <v/>
      </c>
      <c r="I30" s="15" t="e">
        <f>IF('Metric Control Chart'!$B$9="",NA(),IF('Metric Control Chart'!$B$10="",'Metric Control Chart'!$B$9,IF('Metric Control Chart'!$B$11&gt;Rules!A30,'Metric Control Chart'!$B$9,'Metric Control Chart'!$B$10)))</f>
        <v>#N/A</v>
      </c>
      <c r="J30" s="15" t="e">
        <f>IF('Metric Control Chart'!#REF!="",NA(),'Metric Control Chart'!#REF!)</f>
        <v>#REF!</v>
      </c>
      <c r="K30" s="15" t="str">
        <f t="shared" si="2"/>
        <v/>
      </c>
      <c r="L30" s="15" t="e">
        <f t="shared" si="4"/>
        <v>#N/A</v>
      </c>
      <c r="M30" s="15" t="e">
        <f t="shared" si="27"/>
        <v>#N/A</v>
      </c>
      <c r="N30" s="15" t="e">
        <f t="shared" si="28"/>
        <v>#N/A</v>
      </c>
      <c r="O30" s="15" t="e">
        <f t="shared" si="31"/>
        <v>#N/A</v>
      </c>
      <c r="P30" s="15" t="e">
        <f t="shared" si="29"/>
        <v>#N/A</v>
      </c>
      <c r="Q30" s="15" t="e">
        <f t="shared" si="30"/>
        <v>#N/A</v>
      </c>
      <c r="R30" s="15" t="e">
        <f t="shared" si="33"/>
        <v>#N/A</v>
      </c>
      <c r="S30" s="15" t="e">
        <f t="shared" si="32"/>
        <v>#N/A</v>
      </c>
      <c r="T30" s="58" t="e">
        <f t="shared" ca="1" si="5"/>
        <v>#DIV/0!</v>
      </c>
      <c r="U30" s="58" t="e">
        <f t="shared" ca="1" si="6"/>
        <v>#VALUE!</v>
      </c>
      <c r="V30" s="15" t="str">
        <f t="shared" si="19"/>
        <v/>
      </c>
      <c r="W30" s="15" t="str">
        <f t="shared" si="20"/>
        <v/>
      </c>
      <c r="X30" s="15" t="str">
        <f t="shared" si="21"/>
        <v/>
      </c>
      <c r="Y30" s="15" t="str">
        <f t="shared" si="22"/>
        <v/>
      </c>
      <c r="Z30" s="15" t="str">
        <f t="shared" si="23"/>
        <v/>
      </c>
      <c r="AA30" s="15" t="str">
        <f t="shared" si="24"/>
        <v/>
      </c>
      <c r="AB30" s="15" t="str">
        <f t="shared" si="7"/>
        <v/>
      </c>
      <c r="AC30" s="15" t="str">
        <f t="shared" si="8"/>
        <v/>
      </c>
      <c r="AD30" s="59" t="str">
        <f t="shared" si="25"/>
        <v/>
      </c>
      <c r="AE30" s="15">
        <f t="shared" si="26"/>
        <v>1</v>
      </c>
      <c r="AF30" s="15">
        <v>17</v>
      </c>
      <c r="AG30" s="15" t="str">
        <f t="shared" si="9"/>
        <v/>
      </c>
      <c r="AH30" s="15" t="str">
        <f t="shared" si="10"/>
        <v/>
      </c>
      <c r="AI30" s="15" t="str">
        <f t="shared" si="11"/>
        <v/>
      </c>
      <c r="AJ30" s="15" t="str">
        <f t="shared" si="12"/>
        <v/>
      </c>
      <c r="AK30" s="15" t="str">
        <f t="shared" si="13"/>
        <v/>
      </c>
      <c r="AL30" s="15" t="str">
        <f t="shared" si="14"/>
        <v/>
      </c>
      <c r="AM30" s="15" t="str">
        <f t="shared" si="15"/>
        <v/>
      </c>
      <c r="AN30" s="15" t="str">
        <f t="shared" si="16"/>
        <v/>
      </c>
      <c r="AO30" s="14" t="str">
        <f t="shared" si="17"/>
        <v/>
      </c>
    </row>
    <row r="31" spans="1:41" x14ac:dyDescent="0.25">
      <c r="A31" s="21">
        <f>IF('Metric Control Chart'!A31="","",'Metric Control Chart'!A31)</f>
        <v>45430</v>
      </c>
      <c r="B31" s="14" t="str">
        <f>IF('Metric Control Chart'!B31="","",'Metric Control Chart'!B31)</f>
        <v/>
      </c>
      <c r="C31" s="42" t="e">
        <f ca="1">IF($B$10="",IF($B$3="",AVERAGE($B$14:INDEX($A$14:$B$58,MATCH($B$9,$A$14:$A$58,0),2)),$B$3),IF($B$3="",IF($B$10&gt;A31,AVERAGE($B$14:INDEX($A$14:$B$58,MATCH($B$10,$A$14:$A$58,0)-1,2)),AVERAGE(INDEX($A$14:$B$58,MATCH($B$10,$A$14:$A$58,0),2):INDEX($A$14:$B$58,MATCH($B$9,$A$14:$A$58,0),2))),IF($B$10&gt;A31,$B$3,AVERAGE(INDEX($A$14:$B$58,MATCH($B$10,$A$14:$A$58,0),2):INDEX($A$14:$B$58,MATCH($B$9,$A$14:$A$58,0),2)))))</f>
        <v>#DIV/0!</v>
      </c>
      <c r="D31" s="14" t="str">
        <f t="shared" si="3"/>
        <v/>
      </c>
      <c r="E31" s="39" t="e">
        <f ca="1">IF($B$10="",AVERAGE($D$15:INDEX($A$14:$D$58,MATCH($B$9,$A$14:$A$58,0),4)),IF($B$10&gt;A31,AVERAGE($D$14:INDEX($A$14:$D$58,MATCH($B$10-1,$A$14:$A$58,1),4)),AVERAGE(INDEX($A$14:$D$58,MATCH($B$10,$A$14:$A$58,0),4):INDEX($A$14:$D$58,MATCH($B$9,$A$14:$A$58,0),4))))</f>
        <v>#DIV/0!</v>
      </c>
      <c r="F31" s="39" t="str">
        <f t="shared" si="18"/>
        <v/>
      </c>
      <c r="G31" s="60" t="str">
        <f t="shared" si="0"/>
        <v/>
      </c>
      <c r="H31" s="60" t="str">
        <f t="shared" si="1"/>
        <v/>
      </c>
      <c r="I31" s="15" t="e">
        <f>IF('Metric Control Chart'!$B$9="",NA(),IF('Metric Control Chart'!$B$10="",'Metric Control Chart'!$B$9,IF('Metric Control Chart'!$B$11&gt;Rules!A31,'Metric Control Chart'!$B$9,'Metric Control Chart'!$B$10)))</f>
        <v>#N/A</v>
      </c>
      <c r="J31" s="15" t="e">
        <f>IF('Metric Control Chart'!#REF!="",NA(),'Metric Control Chart'!#REF!)</f>
        <v>#REF!</v>
      </c>
      <c r="K31" s="15" t="str">
        <f t="shared" si="2"/>
        <v/>
      </c>
      <c r="L31" s="15" t="e">
        <f t="shared" si="4"/>
        <v>#N/A</v>
      </c>
      <c r="M31" s="15" t="e">
        <f t="shared" si="27"/>
        <v>#N/A</v>
      </c>
      <c r="N31" s="15" t="e">
        <f t="shared" si="28"/>
        <v>#N/A</v>
      </c>
      <c r="O31" s="15" t="e">
        <f t="shared" si="31"/>
        <v>#N/A</v>
      </c>
      <c r="P31" s="15" t="e">
        <f t="shared" si="29"/>
        <v>#N/A</v>
      </c>
      <c r="Q31" s="15" t="e">
        <f t="shared" si="30"/>
        <v>#N/A</v>
      </c>
      <c r="R31" s="15" t="e">
        <f t="shared" si="33"/>
        <v>#N/A</v>
      </c>
      <c r="S31" s="15" t="e">
        <f t="shared" si="32"/>
        <v>#N/A</v>
      </c>
      <c r="T31" s="58" t="e">
        <f t="shared" ca="1" si="5"/>
        <v>#DIV/0!</v>
      </c>
      <c r="U31" s="58" t="e">
        <f t="shared" ca="1" si="6"/>
        <v>#VALUE!</v>
      </c>
      <c r="V31" s="15" t="str">
        <f t="shared" si="19"/>
        <v/>
      </c>
      <c r="W31" s="15" t="str">
        <f t="shared" si="20"/>
        <v/>
      </c>
      <c r="X31" s="15" t="str">
        <f t="shared" si="21"/>
        <v/>
      </c>
      <c r="Y31" s="15" t="str">
        <f t="shared" si="22"/>
        <v/>
      </c>
      <c r="Z31" s="15" t="str">
        <f t="shared" si="23"/>
        <v/>
      </c>
      <c r="AA31" s="15" t="str">
        <f t="shared" si="24"/>
        <v/>
      </c>
      <c r="AB31" s="15" t="str">
        <f t="shared" si="7"/>
        <v/>
      </c>
      <c r="AC31" s="15" t="str">
        <f t="shared" si="8"/>
        <v/>
      </c>
      <c r="AD31" s="59" t="str">
        <f t="shared" si="25"/>
        <v/>
      </c>
      <c r="AE31" s="15">
        <f t="shared" si="26"/>
        <v>1</v>
      </c>
      <c r="AF31" s="15">
        <v>18</v>
      </c>
      <c r="AG31" s="15" t="str">
        <f t="shared" si="9"/>
        <v/>
      </c>
      <c r="AH31" s="15" t="str">
        <f t="shared" si="10"/>
        <v/>
      </c>
      <c r="AI31" s="15" t="str">
        <f t="shared" si="11"/>
        <v/>
      </c>
      <c r="AJ31" s="15" t="str">
        <f t="shared" si="12"/>
        <v/>
      </c>
      <c r="AK31" s="15" t="str">
        <f t="shared" si="13"/>
        <v/>
      </c>
      <c r="AL31" s="15" t="str">
        <f t="shared" si="14"/>
        <v/>
      </c>
      <c r="AM31" s="15" t="str">
        <f t="shared" si="15"/>
        <v/>
      </c>
      <c r="AN31" s="15" t="str">
        <f t="shared" si="16"/>
        <v/>
      </c>
      <c r="AO31" s="14" t="str">
        <f t="shared" si="17"/>
        <v/>
      </c>
    </row>
    <row r="32" spans="1:41" x14ac:dyDescent="0.25">
      <c r="A32" s="21">
        <f>IF('Metric Control Chart'!A32="","",'Metric Control Chart'!A32)</f>
        <v>45431</v>
      </c>
      <c r="B32" s="14" t="str">
        <f>IF('Metric Control Chart'!B32="","",'Metric Control Chart'!B32)</f>
        <v/>
      </c>
      <c r="C32" s="42" t="e">
        <f ca="1">IF($B$10="",IF($B$3="",AVERAGE($B$14:INDEX($A$14:$B$58,MATCH($B$9,$A$14:$A$58,0),2)),$B$3),IF($B$3="",IF($B$10&gt;A32,AVERAGE($B$14:INDEX($A$14:$B$58,MATCH($B$10,$A$14:$A$58,0)-1,2)),AVERAGE(INDEX($A$14:$B$58,MATCH($B$10,$A$14:$A$58,0),2):INDEX($A$14:$B$58,MATCH($B$9,$A$14:$A$58,0),2))),IF($B$10&gt;A32,$B$3,AVERAGE(INDEX($A$14:$B$58,MATCH($B$10,$A$14:$A$58,0),2):INDEX($A$14:$B$58,MATCH($B$9,$A$14:$A$58,0),2)))))</f>
        <v>#DIV/0!</v>
      </c>
      <c r="D32" s="14" t="str">
        <f t="shared" si="3"/>
        <v/>
      </c>
      <c r="E32" s="39" t="e">
        <f ca="1">IF($B$10="",AVERAGE($D$15:INDEX($A$14:$D$58,MATCH($B$9,$A$14:$A$58,0),4)),IF($B$10&gt;A32,AVERAGE($D$14:INDEX($A$14:$D$58,MATCH($B$10-1,$A$14:$A$58,1),4)),AVERAGE(INDEX($A$14:$D$58,MATCH($B$10,$A$14:$A$58,0),4):INDEX($A$14:$D$58,MATCH($B$9,$A$14:$A$58,0),4))))</f>
        <v>#DIV/0!</v>
      </c>
      <c r="F32" s="39" t="str">
        <f t="shared" si="18"/>
        <v/>
      </c>
      <c r="G32" s="60" t="str">
        <f t="shared" si="0"/>
        <v/>
      </c>
      <c r="H32" s="60" t="str">
        <f t="shared" si="1"/>
        <v/>
      </c>
      <c r="I32" s="15" t="e">
        <f>IF('Metric Control Chart'!$B$9="",NA(),IF('Metric Control Chart'!$B$10="",'Metric Control Chart'!$B$9,IF('Metric Control Chart'!$B$11&gt;Rules!A32,'Metric Control Chart'!$B$9,'Metric Control Chart'!$B$10)))</f>
        <v>#N/A</v>
      </c>
      <c r="J32" s="15" t="e">
        <f>IF('Metric Control Chart'!#REF!="",NA(),'Metric Control Chart'!#REF!)</f>
        <v>#REF!</v>
      </c>
      <c r="K32" s="15" t="str">
        <f t="shared" si="2"/>
        <v/>
      </c>
      <c r="L32" s="15" t="e">
        <f t="shared" si="4"/>
        <v>#N/A</v>
      </c>
      <c r="M32" s="15" t="e">
        <f t="shared" si="27"/>
        <v>#N/A</v>
      </c>
      <c r="N32" s="15" t="e">
        <f t="shared" si="28"/>
        <v>#N/A</v>
      </c>
      <c r="O32" s="15" t="e">
        <f t="shared" si="31"/>
        <v>#N/A</v>
      </c>
      <c r="P32" s="15" t="e">
        <f t="shared" si="29"/>
        <v>#N/A</v>
      </c>
      <c r="Q32" s="15" t="e">
        <f t="shared" si="30"/>
        <v>#N/A</v>
      </c>
      <c r="R32" s="15" t="e">
        <f t="shared" si="33"/>
        <v>#N/A</v>
      </c>
      <c r="S32" s="15" t="e">
        <f t="shared" si="32"/>
        <v>#N/A</v>
      </c>
      <c r="T32" s="58" t="e">
        <f t="shared" ca="1" si="5"/>
        <v>#DIV/0!</v>
      </c>
      <c r="U32" s="58" t="e">
        <f t="shared" ca="1" si="6"/>
        <v>#VALUE!</v>
      </c>
      <c r="V32" s="15" t="str">
        <f t="shared" si="19"/>
        <v/>
      </c>
      <c r="W32" s="15" t="str">
        <f t="shared" si="20"/>
        <v/>
      </c>
      <c r="X32" s="15" t="str">
        <f t="shared" si="21"/>
        <v/>
      </c>
      <c r="Y32" s="15" t="str">
        <f t="shared" si="22"/>
        <v/>
      </c>
      <c r="Z32" s="15" t="str">
        <f t="shared" si="23"/>
        <v/>
      </c>
      <c r="AA32" s="15" t="str">
        <f t="shared" si="24"/>
        <v/>
      </c>
      <c r="AB32" s="15" t="str">
        <f t="shared" si="7"/>
        <v/>
      </c>
      <c r="AC32" s="15" t="str">
        <f t="shared" si="8"/>
        <v/>
      </c>
      <c r="AD32" s="59" t="str">
        <f t="shared" si="25"/>
        <v/>
      </c>
      <c r="AE32" s="15">
        <f t="shared" si="26"/>
        <v>1</v>
      </c>
      <c r="AF32" s="15">
        <v>19</v>
      </c>
      <c r="AG32" s="15" t="str">
        <f t="shared" si="9"/>
        <v/>
      </c>
      <c r="AH32" s="15" t="str">
        <f t="shared" si="10"/>
        <v/>
      </c>
      <c r="AI32" s="15" t="str">
        <f t="shared" si="11"/>
        <v/>
      </c>
      <c r="AJ32" s="15" t="str">
        <f t="shared" si="12"/>
        <v/>
      </c>
      <c r="AK32" s="15" t="str">
        <f t="shared" si="13"/>
        <v/>
      </c>
      <c r="AL32" s="15" t="str">
        <f t="shared" si="14"/>
        <v/>
      </c>
      <c r="AM32" s="15" t="str">
        <f t="shared" si="15"/>
        <v/>
      </c>
      <c r="AN32" s="15" t="str">
        <f t="shared" si="16"/>
        <v/>
      </c>
      <c r="AO32" s="14" t="str">
        <f t="shared" si="17"/>
        <v/>
      </c>
    </row>
    <row r="33" spans="1:41" x14ac:dyDescent="0.25">
      <c r="A33" s="21">
        <f>IF('Metric Control Chart'!A33="","",'Metric Control Chart'!A33)</f>
        <v>45432</v>
      </c>
      <c r="B33" s="14" t="str">
        <f>IF('Metric Control Chart'!B33="","",'Metric Control Chart'!B33)</f>
        <v/>
      </c>
      <c r="C33" s="42" t="e">
        <f ca="1">IF($B$10="",IF($B$3="",AVERAGE($B$14:INDEX($A$14:$B$58,MATCH($B$9,$A$14:$A$58,0),2)),$B$3),IF($B$3="",IF($B$10&gt;A33,AVERAGE($B$14:INDEX($A$14:$B$58,MATCH($B$10,$A$14:$A$58,0)-1,2)),AVERAGE(INDEX($A$14:$B$58,MATCH($B$10,$A$14:$A$58,0),2):INDEX($A$14:$B$58,MATCH($B$9,$A$14:$A$58,0),2))),IF($B$10&gt;A33,$B$3,AVERAGE(INDEX($A$14:$B$58,MATCH($B$10,$A$14:$A$58,0),2):INDEX($A$14:$B$58,MATCH($B$9,$A$14:$A$58,0),2)))))</f>
        <v>#DIV/0!</v>
      </c>
      <c r="D33" s="14" t="str">
        <f t="shared" si="3"/>
        <v/>
      </c>
      <c r="E33" s="39" t="e">
        <f ca="1">IF($B$10="",AVERAGE($D$15:INDEX($A$14:$D$58,MATCH($B$9,$A$14:$A$58,0),4)),IF($B$10&gt;A33,AVERAGE($D$14:INDEX($A$14:$D$58,MATCH($B$10-1,$A$14:$A$58,1),4)),AVERAGE(INDEX($A$14:$D$58,MATCH($B$10,$A$14:$A$58,0),4):INDEX($A$14:$D$58,MATCH($B$9,$A$14:$A$58,0),4))))</f>
        <v>#DIV/0!</v>
      </c>
      <c r="F33" s="39" t="str">
        <f t="shared" si="18"/>
        <v/>
      </c>
      <c r="G33" s="60" t="str">
        <f t="shared" si="0"/>
        <v/>
      </c>
      <c r="H33" s="60" t="str">
        <f t="shared" si="1"/>
        <v/>
      </c>
      <c r="I33" s="15" t="e">
        <f>IF('Metric Control Chart'!$B$9="",NA(),IF('Metric Control Chart'!$B$10="",'Metric Control Chart'!$B$9,IF('Metric Control Chart'!$B$11&gt;Rules!A33,'Metric Control Chart'!$B$9,'Metric Control Chart'!$B$10)))</f>
        <v>#N/A</v>
      </c>
      <c r="J33" s="15" t="e">
        <f>IF('Metric Control Chart'!#REF!="",NA(),'Metric Control Chart'!#REF!)</f>
        <v>#REF!</v>
      </c>
      <c r="K33" s="15" t="str">
        <f t="shared" si="2"/>
        <v/>
      </c>
      <c r="L33" s="15" t="e">
        <f t="shared" si="4"/>
        <v>#N/A</v>
      </c>
      <c r="M33" s="15" t="e">
        <f t="shared" si="27"/>
        <v>#N/A</v>
      </c>
      <c r="N33" s="15" t="e">
        <f t="shared" si="28"/>
        <v>#N/A</v>
      </c>
      <c r="O33" s="15" t="e">
        <f t="shared" si="31"/>
        <v>#N/A</v>
      </c>
      <c r="P33" s="15" t="e">
        <f t="shared" si="29"/>
        <v>#N/A</v>
      </c>
      <c r="Q33" s="15" t="e">
        <f t="shared" si="30"/>
        <v>#N/A</v>
      </c>
      <c r="R33" s="15" t="e">
        <f t="shared" si="33"/>
        <v>#N/A</v>
      </c>
      <c r="S33" s="15" t="e">
        <f t="shared" si="32"/>
        <v>#N/A</v>
      </c>
      <c r="T33" s="58" t="e">
        <f t="shared" ca="1" si="5"/>
        <v>#DIV/0!</v>
      </c>
      <c r="U33" s="58" t="e">
        <f t="shared" ca="1" si="6"/>
        <v>#VALUE!</v>
      </c>
      <c r="V33" s="15" t="str">
        <f t="shared" si="19"/>
        <v/>
      </c>
      <c r="W33" s="15" t="str">
        <f t="shared" si="20"/>
        <v/>
      </c>
      <c r="X33" s="15" t="str">
        <f t="shared" si="21"/>
        <v/>
      </c>
      <c r="Y33" s="15" t="str">
        <f t="shared" si="22"/>
        <v/>
      </c>
      <c r="Z33" s="15" t="str">
        <f t="shared" si="23"/>
        <v/>
      </c>
      <c r="AA33" s="15" t="str">
        <f t="shared" si="24"/>
        <v/>
      </c>
      <c r="AB33" s="15" t="str">
        <f t="shared" si="7"/>
        <v/>
      </c>
      <c r="AC33" s="15" t="str">
        <f t="shared" si="8"/>
        <v/>
      </c>
      <c r="AD33" s="59" t="str">
        <f t="shared" si="25"/>
        <v/>
      </c>
      <c r="AE33" s="15">
        <f t="shared" si="26"/>
        <v>1</v>
      </c>
      <c r="AF33" s="15">
        <v>20</v>
      </c>
      <c r="AG33" s="15" t="str">
        <f t="shared" si="9"/>
        <v/>
      </c>
      <c r="AH33" s="15" t="str">
        <f t="shared" si="10"/>
        <v/>
      </c>
      <c r="AI33" s="15" t="str">
        <f t="shared" si="11"/>
        <v/>
      </c>
      <c r="AJ33" s="15" t="str">
        <f t="shared" si="12"/>
        <v/>
      </c>
      <c r="AK33" s="15" t="str">
        <f t="shared" si="13"/>
        <v/>
      </c>
      <c r="AL33" s="15" t="str">
        <f t="shared" si="14"/>
        <v/>
      </c>
      <c r="AM33" s="15" t="str">
        <f t="shared" si="15"/>
        <v/>
      </c>
      <c r="AN33" s="15" t="str">
        <f t="shared" si="16"/>
        <v/>
      </c>
      <c r="AO33" s="14" t="str">
        <f t="shared" si="17"/>
        <v/>
      </c>
    </row>
    <row r="34" spans="1:41" x14ac:dyDescent="0.25">
      <c r="A34" s="21">
        <f>IF('Metric Control Chart'!A34="","",'Metric Control Chart'!A34)</f>
        <v>45433</v>
      </c>
      <c r="B34" s="14" t="str">
        <f>IF('Metric Control Chart'!B34="","",'Metric Control Chart'!B34)</f>
        <v/>
      </c>
      <c r="C34" s="42" t="e">
        <f ca="1">IF($B$10="",IF($B$3="",AVERAGE($B$14:INDEX($A$14:$B$58,MATCH($B$9,$A$14:$A$58,0),2)),$B$3),IF($B$3="",IF($B$10&gt;A34,AVERAGE($B$14:INDEX($A$14:$B$58,MATCH($B$10,$A$14:$A$58,0)-1,2)),AVERAGE(INDEX($A$14:$B$58,MATCH($B$10,$A$14:$A$58,0),2):INDEX($A$14:$B$58,MATCH($B$9,$A$14:$A$58,0),2))),IF($B$10&gt;A34,$B$3,AVERAGE(INDEX($A$14:$B$58,MATCH($B$10,$A$14:$A$58,0),2):INDEX($A$14:$B$58,MATCH($B$9,$A$14:$A$58,0),2)))))</f>
        <v>#DIV/0!</v>
      </c>
      <c r="D34" s="14" t="str">
        <f t="shared" si="3"/>
        <v/>
      </c>
      <c r="E34" s="39" t="e">
        <f ca="1">IF($B$10="",AVERAGE($D$15:INDEX($A$14:$D$58,MATCH($B$9,$A$14:$A$58,0),4)),IF($B$10&gt;A34,AVERAGE($D$14:INDEX($A$14:$D$58,MATCH($B$10-1,$A$14:$A$58,1),4)),AVERAGE(INDEX($A$14:$D$58,MATCH($B$10,$A$14:$A$58,0),4):INDEX($A$14:$D$58,MATCH($B$9,$A$14:$A$58,0),4))))</f>
        <v>#DIV/0!</v>
      </c>
      <c r="F34" s="39" t="str">
        <f t="shared" si="18"/>
        <v/>
      </c>
      <c r="G34" s="60" t="str">
        <f t="shared" si="0"/>
        <v/>
      </c>
      <c r="H34" s="60" t="str">
        <f t="shared" si="1"/>
        <v/>
      </c>
      <c r="I34" s="15" t="e">
        <f>IF('Metric Control Chart'!$B$9="",NA(),IF('Metric Control Chart'!$B$10="",'Metric Control Chart'!$B$9,IF('Metric Control Chart'!$B$11&gt;Rules!A34,'Metric Control Chart'!$B$9,'Metric Control Chart'!$B$10)))</f>
        <v>#N/A</v>
      </c>
      <c r="J34" s="15" t="e">
        <f>IF('Metric Control Chart'!#REF!="",NA(),'Metric Control Chart'!#REF!)</f>
        <v>#REF!</v>
      </c>
      <c r="K34" s="15" t="str">
        <f t="shared" si="2"/>
        <v/>
      </c>
      <c r="L34" s="15" t="e">
        <f t="shared" si="4"/>
        <v>#N/A</v>
      </c>
      <c r="M34" s="15" t="e">
        <f t="shared" si="27"/>
        <v>#N/A</v>
      </c>
      <c r="N34" s="15" t="e">
        <f t="shared" si="28"/>
        <v>#N/A</v>
      </c>
      <c r="O34" s="15" t="e">
        <f t="shared" si="31"/>
        <v>#N/A</v>
      </c>
      <c r="P34" s="15" t="e">
        <f t="shared" si="29"/>
        <v>#N/A</v>
      </c>
      <c r="Q34" s="15" t="e">
        <f t="shared" si="30"/>
        <v>#N/A</v>
      </c>
      <c r="R34" s="15" t="e">
        <f t="shared" si="33"/>
        <v>#N/A</v>
      </c>
      <c r="S34" s="15" t="e">
        <f t="shared" si="32"/>
        <v>#N/A</v>
      </c>
      <c r="T34" s="58" t="e">
        <f t="shared" ca="1" si="5"/>
        <v>#DIV/0!</v>
      </c>
      <c r="U34" s="58" t="e">
        <f t="shared" ca="1" si="6"/>
        <v>#VALUE!</v>
      </c>
      <c r="V34" s="15" t="str">
        <f t="shared" si="19"/>
        <v/>
      </c>
      <c r="W34" s="15" t="str">
        <f t="shared" si="20"/>
        <v/>
      </c>
      <c r="X34" s="15" t="str">
        <f t="shared" si="21"/>
        <v/>
      </c>
      <c r="Y34" s="15" t="str">
        <f t="shared" si="22"/>
        <v/>
      </c>
      <c r="Z34" s="15" t="str">
        <f t="shared" si="23"/>
        <v/>
      </c>
      <c r="AA34" s="15" t="str">
        <f t="shared" si="24"/>
        <v/>
      </c>
      <c r="AB34" s="15" t="str">
        <f t="shared" si="7"/>
        <v/>
      </c>
      <c r="AC34" s="15" t="str">
        <f t="shared" si="8"/>
        <v/>
      </c>
      <c r="AD34" s="59" t="str">
        <f t="shared" si="25"/>
        <v/>
      </c>
      <c r="AE34" s="15">
        <f t="shared" si="26"/>
        <v>1</v>
      </c>
      <c r="AF34" s="15">
        <v>21</v>
      </c>
      <c r="AG34" s="15" t="str">
        <f t="shared" si="9"/>
        <v/>
      </c>
      <c r="AH34" s="15" t="str">
        <f t="shared" si="10"/>
        <v/>
      </c>
      <c r="AI34" s="15" t="str">
        <f t="shared" si="11"/>
        <v/>
      </c>
      <c r="AJ34" s="15" t="str">
        <f t="shared" si="12"/>
        <v/>
      </c>
      <c r="AK34" s="15" t="str">
        <f t="shared" si="13"/>
        <v/>
      </c>
      <c r="AL34" s="15" t="str">
        <f t="shared" si="14"/>
        <v/>
      </c>
      <c r="AM34" s="15" t="str">
        <f t="shared" si="15"/>
        <v/>
      </c>
      <c r="AN34" s="15" t="str">
        <f t="shared" si="16"/>
        <v/>
      </c>
      <c r="AO34" s="14" t="str">
        <f t="shared" si="17"/>
        <v/>
      </c>
    </row>
    <row r="35" spans="1:41" x14ac:dyDescent="0.25">
      <c r="A35" s="21">
        <f>IF('Metric Control Chart'!A35="","",'Metric Control Chart'!A35)</f>
        <v>45434</v>
      </c>
      <c r="B35" s="14" t="str">
        <f>IF('Metric Control Chart'!B35="","",'Metric Control Chart'!B35)</f>
        <v/>
      </c>
      <c r="C35" s="42" t="e">
        <f ca="1">IF($B$10="",IF($B$3="",AVERAGE($B$14:INDEX($A$14:$B$58,MATCH($B$9,$A$14:$A$58,0),2)),$B$3),IF($B$3="",IF($B$10&gt;A35,AVERAGE($B$14:INDEX($A$14:$B$58,MATCH($B$10,$A$14:$A$58,0)-1,2)),AVERAGE(INDEX($A$14:$B$58,MATCH($B$10,$A$14:$A$58,0),2):INDEX($A$14:$B$58,MATCH($B$9,$A$14:$A$58,0),2))),IF($B$10&gt;A35,$B$3,AVERAGE(INDEX($A$14:$B$58,MATCH($B$10,$A$14:$A$58,0),2):INDEX($A$14:$B$58,MATCH($B$9,$A$14:$A$58,0),2)))))</f>
        <v>#DIV/0!</v>
      </c>
      <c r="D35" s="14" t="str">
        <f t="shared" si="3"/>
        <v/>
      </c>
      <c r="E35" s="39" t="e">
        <f ca="1">IF($B$10="",AVERAGE($D$15:INDEX($A$14:$D$58,MATCH($B$9,$A$14:$A$58,0),4)),IF($B$10&gt;A35,AVERAGE($D$14:INDEX($A$14:$D$58,MATCH($B$10-1,$A$14:$A$58,1),4)),AVERAGE(INDEX($A$14:$D$58,MATCH($B$10,$A$14:$A$58,0),4):INDEX($A$14:$D$58,MATCH($B$9,$A$14:$A$58,0),4))))</f>
        <v>#DIV/0!</v>
      </c>
      <c r="F35" s="39" t="str">
        <f t="shared" si="18"/>
        <v/>
      </c>
      <c r="G35" s="60" t="str">
        <f t="shared" si="0"/>
        <v/>
      </c>
      <c r="H35" s="60" t="str">
        <f t="shared" si="1"/>
        <v/>
      </c>
      <c r="I35" s="15" t="e">
        <f>IF('Metric Control Chart'!$B$9="",NA(),IF('Metric Control Chart'!$B$10="",'Metric Control Chart'!$B$9,IF('Metric Control Chart'!$B$11&gt;Rules!A35,'Metric Control Chart'!$B$9,'Metric Control Chart'!$B$10)))</f>
        <v>#N/A</v>
      </c>
      <c r="J35" s="15" t="e">
        <f>IF('Metric Control Chart'!#REF!="",NA(),'Metric Control Chart'!#REF!)</f>
        <v>#REF!</v>
      </c>
      <c r="K35" s="15" t="str">
        <f t="shared" si="2"/>
        <v/>
      </c>
      <c r="L35" s="15" t="e">
        <f t="shared" si="4"/>
        <v>#N/A</v>
      </c>
      <c r="M35" s="15" t="e">
        <f t="shared" si="27"/>
        <v>#N/A</v>
      </c>
      <c r="N35" s="15" t="e">
        <f t="shared" si="28"/>
        <v>#N/A</v>
      </c>
      <c r="O35" s="15" t="e">
        <f t="shared" si="31"/>
        <v>#N/A</v>
      </c>
      <c r="P35" s="15" t="e">
        <f t="shared" si="29"/>
        <v>#N/A</v>
      </c>
      <c r="Q35" s="15" t="e">
        <f t="shared" si="30"/>
        <v>#N/A</v>
      </c>
      <c r="R35" s="15" t="e">
        <f t="shared" si="33"/>
        <v>#N/A</v>
      </c>
      <c r="S35" s="15" t="e">
        <f t="shared" si="32"/>
        <v>#N/A</v>
      </c>
      <c r="T35" s="58" t="e">
        <f t="shared" ca="1" si="5"/>
        <v>#DIV/0!</v>
      </c>
      <c r="U35" s="58" t="e">
        <f t="shared" ca="1" si="6"/>
        <v>#VALUE!</v>
      </c>
      <c r="V35" s="15" t="str">
        <f t="shared" si="19"/>
        <v/>
      </c>
      <c r="W35" s="15" t="str">
        <f t="shared" si="20"/>
        <v/>
      </c>
      <c r="X35" s="15" t="str">
        <f t="shared" si="21"/>
        <v/>
      </c>
      <c r="Y35" s="15" t="str">
        <f t="shared" si="22"/>
        <v/>
      </c>
      <c r="Z35" s="15" t="str">
        <f t="shared" si="23"/>
        <v/>
      </c>
      <c r="AA35" s="15" t="str">
        <f t="shared" si="24"/>
        <v/>
      </c>
      <c r="AB35" s="15" t="str">
        <f t="shared" si="7"/>
        <v/>
      </c>
      <c r="AC35" s="15" t="str">
        <f t="shared" si="8"/>
        <v/>
      </c>
      <c r="AD35" s="59" t="str">
        <f t="shared" si="25"/>
        <v/>
      </c>
      <c r="AE35" s="15">
        <f t="shared" si="26"/>
        <v>1</v>
      </c>
      <c r="AF35" s="15">
        <v>22</v>
      </c>
      <c r="AG35" s="15" t="str">
        <f t="shared" si="9"/>
        <v/>
      </c>
      <c r="AH35" s="15" t="str">
        <f t="shared" si="10"/>
        <v/>
      </c>
      <c r="AI35" s="15" t="str">
        <f t="shared" si="11"/>
        <v/>
      </c>
      <c r="AJ35" s="15" t="str">
        <f t="shared" si="12"/>
        <v/>
      </c>
      <c r="AK35" s="15" t="str">
        <f t="shared" si="13"/>
        <v/>
      </c>
      <c r="AL35" s="15" t="str">
        <f t="shared" si="14"/>
        <v/>
      </c>
      <c r="AM35" s="15" t="str">
        <f t="shared" si="15"/>
        <v/>
      </c>
      <c r="AN35" s="15" t="str">
        <f t="shared" si="16"/>
        <v/>
      </c>
      <c r="AO35" s="14" t="str">
        <f t="shared" si="17"/>
        <v/>
      </c>
    </row>
    <row r="36" spans="1:41" x14ac:dyDescent="0.25">
      <c r="A36" s="21">
        <f>IF('Metric Control Chart'!A36="","",'Metric Control Chart'!A36)</f>
        <v>45435</v>
      </c>
      <c r="B36" s="14" t="str">
        <f>IF('Metric Control Chart'!B36="","",'Metric Control Chart'!B36)</f>
        <v/>
      </c>
      <c r="C36" s="42" t="e">
        <f ca="1">IF($B$10="",IF($B$3="",AVERAGE($B$14:INDEX($A$14:$B$58,MATCH($B$9,$A$14:$A$58,0),2)),$B$3),IF($B$3="",IF($B$10&gt;A36,AVERAGE($B$14:INDEX($A$14:$B$58,MATCH($B$10,$A$14:$A$58,0)-1,2)),AVERAGE(INDEX($A$14:$B$58,MATCH($B$10,$A$14:$A$58,0),2):INDEX($A$14:$B$58,MATCH($B$9,$A$14:$A$58,0),2))),IF($B$10&gt;A36,$B$3,AVERAGE(INDEX($A$14:$B$58,MATCH($B$10,$A$14:$A$58,0),2):INDEX($A$14:$B$58,MATCH($B$9,$A$14:$A$58,0),2)))))</f>
        <v>#DIV/0!</v>
      </c>
      <c r="D36" s="14" t="str">
        <f t="shared" si="3"/>
        <v/>
      </c>
      <c r="E36" s="39" t="e">
        <f ca="1">IF($B$10="",AVERAGE($D$15:INDEX($A$14:$D$58,MATCH($B$9,$A$14:$A$58,0),4)),IF($B$10&gt;A36,AVERAGE($D$14:INDEX($A$14:$D$58,MATCH($B$10-1,$A$14:$A$58,1),4)),AVERAGE(INDEX($A$14:$D$58,MATCH($B$10,$A$14:$A$58,0),4):INDEX($A$14:$D$58,MATCH($B$9,$A$14:$A$58,0),4))))</f>
        <v>#DIV/0!</v>
      </c>
      <c r="F36" s="39" t="str">
        <f t="shared" si="18"/>
        <v/>
      </c>
      <c r="G36" s="60" t="str">
        <f t="shared" si="0"/>
        <v/>
      </c>
      <c r="H36" s="60" t="str">
        <f t="shared" si="1"/>
        <v/>
      </c>
      <c r="I36" s="15" t="e">
        <f>IF('Metric Control Chart'!$B$9="",NA(),IF('Metric Control Chart'!$B$10="",'Metric Control Chart'!$B$9,IF('Metric Control Chart'!$B$11&gt;Rules!A36,'Metric Control Chart'!$B$9,'Metric Control Chart'!$B$10)))</f>
        <v>#N/A</v>
      </c>
      <c r="J36" s="15" t="e">
        <f>IF('Metric Control Chart'!#REF!="",NA(),'Metric Control Chart'!#REF!)</f>
        <v>#REF!</v>
      </c>
      <c r="K36" s="15" t="str">
        <f t="shared" si="2"/>
        <v/>
      </c>
      <c r="L36" s="15" t="e">
        <f t="shared" si="4"/>
        <v>#N/A</v>
      </c>
      <c r="M36" s="15" t="e">
        <f t="shared" si="27"/>
        <v>#N/A</v>
      </c>
      <c r="N36" s="15" t="e">
        <f t="shared" si="28"/>
        <v>#N/A</v>
      </c>
      <c r="O36" s="15" t="e">
        <f t="shared" si="31"/>
        <v>#N/A</v>
      </c>
      <c r="P36" s="15" t="e">
        <f t="shared" si="29"/>
        <v>#N/A</v>
      </c>
      <c r="Q36" s="15" t="e">
        <f t="shared" si="30"/>
        <v>#N/A</v>
      </c>
      <c r="R36" s="15" t="e">
        <f t="shared" si="33"/>
        <v>#N/A</v>
      </c>
      <c r="S36" s="15" t="e">
        <f t="shared" si="32"/>
        <v>#N/A</v>
      </c>
      <c r="T36" s="58" t="e">
        <f t="shared" ca="1" si="5"/>
        <v>#DIV/0!</v>
      </c>
      <c r="U36" s="58" t="e">
        <f t="shared" ca="1" si="6"/>
        <v>#VALUE!</v>
      </c>
      <c r="V36" s="15" t="str">
        <f t="shared" si="19"/>
        <v/>
      </c>
      <c r="W36" s="15" t="str">
        <f t="shared" si="20"/>
        <v/>
      </c>
      <c r="X36" s="15" t="str">
        <f t="shared" si="21"/>
        <v/>
      </c>
      <c r="Y36" s="15" t="str">
        <f t="shared" si="22"/>
        <v/>
      </c>
      <c r="Z36" s="15" t="str">
        <f t="shared" si="23"/>
        <v/>
      </c>
      <c r="AA36" s="15" t="str">
        <f t="shared" si="24"/>
        <v/>
      </c>
      <c r="AB36" s="15" t="str">
        <f t="shared" si="7"/>
        <v/>
      </c>
      <c r="AC36" s="15" t="str">
        <f t="shared" si="8"/>
        <v/>
      </c>
      <c r="AD36" s="59" t="str">
        <f>IF(B36="","",IF(AND(B36&lt;C36+U36,B36&gt;C36-T36),AD35+1,1))</f>
        <v/>
      </c>
      <c r="AE36" s="15">
        <f t="shared" si="26"/>
        <v>1</v>
      </c>
      <c r="AF36" s="15">
        <v>23</v>
      </c>
      <c r="AG36" s="15" t="str">
        <f t="shared" si="9"/>
        <v/>
      </c>
      <c r="AH36" s="15" t="str">
        <f t="shared" si="10"/>
        <v/>
      </c>
      <c r="AI36" s="15" t="str">
        <f t="shared" si="11"/>
        <v/>
      </c>
      <c r="AJ36" s="15" t="str">
        <f t="shared" si="12"/>
        <v/>
      </c>
      <c r="AK36" s="15" t="str">
        <f t="shared" si="13"/>
        <v/>
      </c>
      <c r="AL36" s="15" t="str">
        <f t="shared" si="14"/>
        <v/>
      </c>
      <c r="AM36" s="15" t="str">
        <f t="shared" si="15"/>
        <v/>
      </c>
      <c r="AN36" s="15" t="str">
        <f t="shared" si="16"/>
        <v/>
      </c>
      <c r="AO36" s="14" t="str">
        <f t="shared" si="17"/>
        <v/>
      </c>
    </row>
    <row r="37" spans="1:41" x14ac:dyDescent="0.25">
      <c r="A37" s="21">
        <f>IF('Metric Control Chart'!A37="","",'Metric Control Chart'!A37)</f>
        <v>45436</v>
      </c>
      <c r="B37" s="14" t="str">
        <f>IF('Metric Control Chart'!B37="","",'Metric Control Chart'!B37)</f>
        <v/>
      </c>
      <c r="C37" s="42" t="e">
        <f ca="1">IF($B$10="",IF($B$3="",AVERAGE($B$14:INDEX($A$14:$B$58,MATCH($B$9,$A$14:$A$58,0),2)),$B$3),IF($B$3="",IF($B$10&gt;A37,AVERAGE($B$14:INDEX($A$14:$B$58,MATCH($B$10,$A$14:$A$58,0)-1,2)),AVERAGE(INDEX($A$14:$B$58,MATCH($B$10,$A$14:$A$58,0),2):INDEX($A$14:$B$58,MATCH($B$9,$A$14:$A$58,0),2))),IF($B$10&gt;A37,$B$3,AVERAGE(INDEX($A$14:$B$58,MATCH($B$10,$A$14:$A$58,0),2):INDEX($A$14:$B$58,MATCH($B$9,$A$14:$A$58,0),2)))))</f>
        <v>#DIV/0!</v>
      </c>
      <c r="D37" s="14" t="str">
        <f t="shared" si="3"/>
        <v/>
      </c>
      <c r="E37" s="39" t="e">
        <f ca="1">IF($B$10="",AVERAGE($D$15:INDEX($A$14:$D$58,MATCH($B$9,$A$14:$A$58,0),4)),IF($B$10&gt;A37,AVERAGE($D$14:INDEX($A$14:$D$58,MATCH($B$10-1,$A$14:$A$58,1),4)),AVERAGE(INDEX($A$14:$D$58,MATCH($B$10,$A$14:$A$58,0),4):INDEX($A$14:$D$58,MATCH($B$9,$A$14:$A$58,0),4))))</f>
        <v>#DIV/0!</v>
      </c>
      <c r="F37" s="39" t="str">
        <f t="shared" si="18"/>
        <v/>
      </c>
      <c r="G37" s="60" t="str">
        <f t="shared" si="0"/>
        <v/>
      </c>
      <c r="H37" s="60" t="str">
        <f t="shared" si="1"/>
        <v/>
      </c>
      <c r="I37" s="15" t="e">
        <f>IF('Metric Control Chart'!$B$9="",NA(),IF('Metric Control Chart'!$B$10="",'Metric Control Chart'!$B$9,IF('Metric Control Chart'!$B$11&gt;Rules!A37,'Metric Control Chart'!$B$9,'Metric Control Chart'!$B$10)))</f>
        <v>#N/A</v>
      </c>
      <c r="J37" s="15" t="e">
        <f>IF('Metric Control Chart'!#REF!="",NA(),'Metric Control Chart'!#REF!)</f>
        <v>#REF!</v>
      </c>
      <c r="K37" s="15" t="str">
        <f t="shared" si="2"/>
        <v/>
      </c>
      <c r="L37" s="15" t="e">
        <f t="shared" si="4"/>
        <v>#N/A</v>
      </c>
      <c r="M37" s="15" t="e">
        <f t="shared" si="27"/>
        <v>#N/A</v>
      </c>
      <c r="N37" s="15" t="e">
        <f t="shared" si="28"/>
        <v>#N/A</v>
      </c>
      <c r="O37" s="15" t="e">
        <f t="shared" si="31"/>
        <v>#N/A</v>
      </c>
      <c r="P37" s="15" t="e">
        <f t="shared" si="29"/>
        <v>#N/A</v>
      </c>
      <c r="Q37" s="15" t="e">
        <f t="shared" si="30"/>
        <v>#N/A</v>
      </c>
      <c r="R37" s="15" t="e">
        <f t="shared" si="33"/>
        <v>#N/A</v>
      </c>
      <c r="S37" s="15" t="e">
        <f t="shared" si="32"/>
        <v>#N/A</v>
      </c>
      <c r="T37" s="58" t="e">
        <f t="shared" ca="1" si="5"/>
        <v>#DIV/0!</v>
      </c>
      <c r="U37" s="58" t="e">
        <f t="shared" ca="1" si="6"/>
        <v>#VALUE!</v>
      </c>
      <c r="V37" s="15" t="str">
        <f t="shared" si="19"/>
        <v/>
      </c>
      <c r="W37" s="15" t="str">
        <f t="shared" si="20"/>
        <v/>
      </c>
      <c r="X37" s="15" t="str">
        <f t="shared" si="21"/>
        <v/>
      </c>
      <c r="Y37" s="15" t="str">
        <f t="shared" si="22"/>
        <v/>
      </c>
      <c r="Z37" s="15" t="str">
        <f t="shared" si="23"/>
        <v/>
      </c>
      <c r="AA37" s="15" t="str">
        <f t="shared" si="24"/>
        <v/>
      </c>
      <c r="AB37" s="15" t="str">
        <f t="shared" si="7"/>
        <v/>
      </c>
      <c r="AC37" s="15" t="str">
        <f t="shared" si="8"/>
        <v/>
      </c>
      <c r="AD37" s="59" t="str">
        <f t="shared" si="25"/>
        <v/>
      </c>
      <c r="AE37" s="15">
        <f t="shared" si="26"/>
        <v>1</v>
      </c>
      <c r="AF37" s="15">
        <v>24</v>
      </c>
      <c r="AG37" s="15" t="str">
        <f t="shared" si="9"/>
        <v/>
      </c>
      <c r="AH37" s="15" t="str">
        <f t="shared" si="10"/>
        <v/>
      </c>
      <c r="AI37" s="15" t="str">
        <f t="shared" si="11"/>
        <v/>
      </c>
      <c r="AJ37" s="15" t="str">
        <f t="shared" si="12"/>
        <v/>
      </c>
      <c r="AK37" s="15" t="str">
        <f t="shared" si="13"/>
        <v/>
      </c>
      <c r="AL37" s="15" t="str">
        <f t="shared" si="14"/>
        <v/>
      </c>
      <c r="AM37" s="15" t="str">
        <f t="shared" si="15"/>
        <v/>
      </c>
      <c r="AN37" s="15" t="str">
        <f t="shared" si="16"/>
        <v/>
      </c>
      <c r="AO37" s="14" t="str">
        <f t="shared" si="17"/>
        <v/>
      </c>
    </row>
    <row r="38" spans="1:41" x14ac:dyDescent="0.25">
      <c r="A38" s="21">
        <f>IF('Metric Control Chart'!A38="","",'Metric Control Chart'!A38)</f>
        <v>45437</v>
      </c>
      <c r="B38" s="14" t="str">
        <f>IF('Metric Control Chart'!B38="","",'Metric Control Chart'!B38)</f>
        <v/>
      </c>
      <c r="C38" s="42" t="e">
        <f ca="1">IF($B$10="",IF($B$3="",AVERAGE($B$14:INDEX($A$14:$B$58,MATCH($B$9,$A$14:$A$58,0),2)),$B$3),IF($B$3="",IF($B$10&gt;A38,AVERAGE($B$14:INDEX($A$14:$B$58,MATCH($B$10,$A$14:$A$58,0)-1,2)),AVERAGE(INDEX($A$14:$B$58,MATCH($B$10,$A$14:$A$58,0),2):INDEX($A$14:$B$58,MATCH($B$9,$A$14:$A$58,0),2))),IF($B$10&gt;A38,$B$3,AVERAGE(INDEX($A$14:$B$58,MATCH($B$10,$A$14:$A$58,0),2):INDEX($A$14:$B$58,MATCH($B$9,$A$14:$A$58,0),2)))))</f>
        <v>#DIV/0!</v>
      </c>
      <c r="D38" s="14" t="str">
        <f t="shared" si="3"/>
        <v/>
      </c>
      <c r="E38" s="39" t="e">
        <f ca="1">IF($B$10="",AVERAGE($D$15:INDEX($A$14:$D$58,MATCH($B$9,$A$14:$A$58,0),4)),IF($B$10&gt;A38,AVERAGE($D$14:INDEX($A$14:$D$58,MATCH($B$10-1,$A$14:$A$58,1),4)),AVERAGE(INDEX($A$14:$D$58,MATCH($B$10,$A$14:$A$58,0),4):INDEX($A$14:$D$58,MATCH($B$9,$A$14:$A$58,0),4))))</f>
        <v>#DIV/0!</v>
      </c>
      <c r="F38" s="39" t="str">
        <f t="shared" si="18"/>
        <v/>
      </c>
      <c r="G38" s="60" t="str">
        <f t="shared" si="0"/>
        <v/>
      </c>
      <c r="H38" s="60" t="str">
        <f t="shared" si="1"/>
        <v/>
      </c>
      <c r="I38" s="15" t="e">
        <f>IF('Metric Control Chart'!$B$9="",NA(),IF('Metric Control Chart'!$B$10="",'Metric Control Chart'!$B$9,IF('Metric Control Chart'!$B$11&gt;Rules!A38,'Metric Control Chart'!$B$9,'Metric Control Chart'!$B$10)))</f>
        <v>#N/A</v>
      </c>
      <c r="J38" s="15" t="e">
        <f>IF('Metric Control Chart'!#REF!="",NA(),'Metric Control Chart'!#REF!)</f>
        <v>#REF!</v>
      </c>
      <c r="K38" s="15" t="str">
        <f t="shared" si="2"/>
        <v/>
      </c>
      <c r="L38" s="15" t="e">
        <f t="shared" si="4"/>
        <v>#N/A</v>
      </c>
      <c r="M38" s="15" t="e">
        <f t="shared" si="27"/>
        <v>#N/A</v>
      </c>
      <c r="N38" s="15" t="e">
        <f t="shared" si="28"/>
        <v>#N/A</v>
      </c>
      <c r="O38" s="15" t="e">
        <f t="shared" si="31"/>
        <v>#N/A</v>
      </c>
      <c r="P38" s="15" t="e">
        <f t="shared" si="29"/>
        <v>#N/A</v>
      </c>
      <c r="Q38" s="15" t="e">
        <f t="shared" si="30"/>
        <v>#N/A</v>
      </c>
      <c r="R38" s="15" t="e">
        <f t="shared" si="33"/>
        <v>#N/A</v>
      </c>
      <c r="S38" s="15" t="e">
        <f t="shared" si="32"/>
        <v>#N/A</v>
      </c>
      <c r="T38" s="58" t="e">
        <f t="shared" ca="1" si="5"/>
        <v>#DIV/0!</v>
      </c>
      <c r="U38" s="58" t="e">
        <f t="shared" ca="1" si="6"/>
        <v>#VALUE!</v>
      </c>
      <c r="V38" s="15" t="str">
        <f t="shared" si="19"/>
        <v/>
      </c>
      <c r="W38" s="15" t="str">
        <f t="shared" si="20"/>
        <v/>
      </c>
      <c r="X38" s="15" t="str">
        <f t="shared" si="21"/>
        <v/>
      </c>
      <c r="Y38" s="15" t="str">
        <f t="shared" si="22"/>
        <v/>
      </c>
      <c r="Z38" s="15" t="str">
        <f t="shared" si="23"/>
        <v/>
      </c>
      <c r="AA38" s="15" t="str">
        <f t="shared" si="24"/>
        <v/>
      </c>
      <c r="AB38" s="15" t="str">
        <f t="shared" si="7"/>
        <v/>
      </c>
      <c r="AC38" s="15" t="str">
        <f t="shared" si="8"/>
        <v/>
      </c>
      <c r="AD38" s="59" t="str">
        <f t="shared" si="25"/>
        <v/>
      </c>
      <c r="AE38" s="15">
        <f t="shared" si="26"/>
        <v>1</v>
      </c>
      <c r="AF38" s="15">
        <v>25</v>
      </c>
      <c r="AG38" s="15" t="str">
        <f t="shared" si="9"/>
        <v/>
      </c>
      <c r="AH38" s="15" t="str">
        <f t="shared" si="10"/>
        <v/>
      </c>
      <c r="AI38" s="15" t="str">
        <f t="shared" si="11"/>
        <v/>
      </c>
      <c r="AJ38" s="15" t="str">
        <f t="shared" si="12"/>
        <v/>
      </c>
      <c r="AK38" s="15" t="str">
        <f t="shared" si="13"/>
        <v/>
      </c>
      <c r="AL38" s="15" t="str">
        <f t="shared" si="14"/>
        <v/>
      </c>
      <c r="AM38" s="15" t="str">
        <f t="shared" si="15"/>
        <v/>
      </c>
      <c r="AN38" s="15" t="str">
        <f t="shared" si="16"/>
        <v/>
      </c>
      <c r="AO38" s="14" t="str">
        <f t="shared" si="17"/>
        <v/>
      </c>
    </row>
    <row r="39" spans="1:41" x14ac:dyDescent="0.25">
      <c r="A39" s="21">
        <f>IF('Metric Control Chart'!A39="","",'Metric Control Chart'!A39)</f>
        <v>45438</v>
      </c>
      <c r="B39" s="14" t="str">
        <f>IF('Metric Control Chart'!B39="","",'Metric Control Chart'!B39)</f>
        <v/>
      </c>
      <c r="C39" s="42" t="e">
        <f ca="1">IF($B$10="",IF($B$3="",AVERAGE($B$14:INDEX($A$14:$B$58,MATCH($B$9,$A$14:$A$58,0),2)),$B$3),IF($B$3="",IF($B$10&gt;A39,AVERAGE($B$14:INDEX($A$14:$B$58,MATCH($B$10,$A$14:$A$58,0)-1,2)),AVERAGE(INDEX($A$14:$B$58,MATCH($B$10,$A$14:$A$58,0),2):INDEX($A$14:$B$58,MATCH($B$9,$A$14:$A$58,0),2))),IF($B$10&gt;A39,$B$3,AVERAGE(INDEX($A$14:$B$58,MATCH($B$10,$A$14:$A$58,0),2):INDEX($A$14:$B$58,MATCH($B$9,$A$14:$A$58,0),2)))))</f>
        <v>#DIV/0!</v>
      </c>
      <c r="D39" s="14" t="str">
        <f t="shared" si="3"/>
        <v/>
      </c>
      <c r="E39" s="39" t="e">
        <f ca="1">IF($B$10="",AVERAGE($D$15:INDEX($A$14:$D$58,MATCH($B$9,$A$14:$A$58,0),4)),IF($B$10&gt;A39,AVERAGE($D$14:INDEX($A$14:$D$58,MATCH($B$10-1,$A$14:$A$58,1),4)),AVERAGE(INDEX($A$14:$D$58,MATCH($B$10,$A$14:$A$58,0),4):INDEX($A$14:$D$58,MATCH($B$9,$A$14:$A$58,0),4))))</f>
        <v>#DIV/0!</v>
      </c>
      <c r="F39" s="39" t="str">
        <f t="shared" si="18"/>
        <v/>
      </c>
      <c r="G39" s="60" t="str">
        <f t="shared" si="0"/>
        <v/>
      </c>
      <c r="H39" s="60" t="str">
        <f t="shared" si="1"/>
        <v/>
      </c>
      <c r="I39" s="15" t="e">
        <f>IF('Metric Control Chart'!$B$9="",NA(),IF('Metric Control Chart'!$B$10="",'Metric Control Chart'!$B$9,IF('Metric Control Chart'!$B$11&gt;Rules!A39,'Metric Control Chart'!$B$9,'Metric Control Chart'!$B$10)))</f>
        <v>#N/A</v>
      </c>
      <c r="J39" s="15" t="e">
        <f>IF('Metric Control Chart'!#REF!="",NA(),'Metric Control Chart'!#REF!)</f>
        <v>#REF!</v>
      </c>
      <c r="K39" s="15" t="str">
        <f t="shared" si="2"/>
        <v/>
      </c>
      <c r="L39" s="15" t="e">
        <f t="shared" si="4"/>
        <v>#N/A</v>
      </c>
      <c r="M39" s="15" t="e">
        <f t="shared" si="27"/>
        <v>#N/A</v>
      </c>
      <c r="N39" s="15" t="e">
        <f t="shared" si="28"/>
        <v>#N/A</v>
      </c>
      <c r="O39" s="15" t="e">
        <f t="shared" si="31"/>
        <v>#N/A</v>
      </c>
      <c r="P39" s="15" t="e">
        <f t="shared" si="29"/>
        <v>#N/A</v>
      </c>
      <c r="Q39" s="15" t="e">
        <f t="shared" si="30"/>
        <v>#N/A</v>
      </c>
      <c r="R39" s="15" t="e">
        <f t="shared" si="33"/>
        <v>#N/A</v>
      </c>
      <c r="S39" s="15" t="e">
        <f t="shared" si="32"/>
        <v>#N/A</v>
      </c>
      <c r="T39" s="58" t="e">
        <f t="shared" ca="1" si="5"/>
        <v>#DIV/0!</v>
      </c>
      <c r="U39" s="58" t="e">
        <f t="shared" ca="1" si="6"/>
        <v>#VALUE!</v>
      </c>
      <c r="V39" s="15" t="str">
        <f t="shared" si="19"/>
        <v/>
      </c>
      <c r="W39" s="15" t="str">
        <f t="shared" si="20"/>
        <v/>
      </c>
      <c r="X39" s="15" t="str">
        <f t="shared" si="21"/>
        <v/>
      </c>
      <c r="Y39" s="15" t="str">
        <f t="shared" si="22"/>
        <v/>
      </c>
      <c r="Z39" s="15" t="str">
        <f t="shared" si="23"/>
        <v/>
      </c>
      <c r="AA39" s="15" t="str">
        <f t="shared" si="24"/>
        <v/>
      </c>
      <c r="AB39" s="15" t="str">
        <f t="shared" si="7"/>
        <v/>
      </c>
      <c r="AC39" s="15" t="str">
        <f t="shared" si="8"/>
        <v/>
      </c>
      <c r="AD39" s="59" t="str">
        <f t="shared" si="25"/>
        <v/>
      </c>
      <c r="AE39" s="15">
        <f t="shared" si="26"/>
        <v>1</v>
      </c>
      <c r="AF39" s="15">
        <v>26</v>
      </c>
      <c r="AG39" s="15" t="str">
        <f t="shared" si="9"/>
        <v/>
      </c>
      <c r="AH39" s="15" t="str">
        <f t="shared" si="10"/>
        <v/>
      </c>
      <c r="AI39" s="15" t="str">
        <f t="shared" si="11"/>
        <v/>
      </c>
      <c r="AJ39" s="15" t="str">
        <f t="shared" si="12"/>
        <v/>
      </c>
      <c r="AK39" s="15" t="str">
        <f t="shared" si="13"/>
        <v/>
      </c>
      <c r="AL39" s="15" t="str">
        <f t="shared" si="14"/>
        <v/>
      </c>
      <c r="AM39" s="15" t="str">
        <f t="shared" si="15"/>
        <v/>
      </c>
      <c r="AN39" s="15" t="str">
        <f t="shared" si="16"/>
        <v/>
      </c>
      <c r="AO39" s="14" t="str">
        <f t="shared" si="17"/>
        <v/>
      </c>
    </row>
    <row r="40" spans="1:41" x14ac:dyDescent="0.25">
      <c r="A40" s="21">
        <f>IF('Metric Control Chart'!A40="","",'Metric Control Chart'!A40)</f>
        <v>45439</v>
      </c>
      <c r="B40" s="14" t="str">
        <f>IF('Metric Control Chart'!B40="","",'Metric Control Chart'!B40)</f>
        <v/>
      </c>
      <c r="C40" s="42" t="e">
        <f ca="1">IF($B$10="",IF($B$3="",AVERAGE($B$14:INDEX($A$14:$B$58,MATCH($B$9,$A$14:$A$58,0),2)),$B$3),IF($B$3="",IF($B$10&gt;A40,AVERAGE($B$14:INDEX($A$14:$B$58,MATCH($B$10,$A$14:$A$58,0)-1,2)),AVERAGE(INDEX($A$14:$B$58,MATCH($B$10,$A$14:$A$58,0),2):INDEX($A$14:$B$58,MATCH($B$9,$A$14:$A$58,0),2))),IF($B$10&gt;A40,$B$3,AVERAGE(INDEX($A$14:$B$58,MATCH($B$10,$A$14:$A$58,0),2):INDEX($A$14:$B$58,MATCH($B$9,$A$14:$A$58,0),2)))))</f>
        <v>#DIV/0!</v>
      </c>
      <c r="D40" s="14" t="str">
        <f t="shared" si="3"/>
        <v/>
      </c>
      <c r="E40" s="39" t="e">
        <f ca="1">IF($B$10="",AVERAGE($D$15:INDEX($A$14:$D$58,MATCH($B$9,$A$14:$A$58,0),4)),IF($B$10&gt;A40,AVERAGE($D$14:INDEX($A$14:$D$58,MATCH($B$10-1,$A$14:$A$58,1),4)),AVERAGE(INDEX($A$14:$D$58,MATCH($B$10,$A$14:$A$58,0),4):INDEX($A$14:$D$58,MATCH($B$9,$A$14:$A$58,0),4))))</f>
        <v>#DIV/0!</v>
      </c>
      <c r="F40" s="39" t="str">
        <f t="shared" si="18"/>
        <v/>
      </c>
      <c r="G40" s="60" t="str">
        <f t="shared" si="0"/>
        <v/>
      </c>
      <c r="H40" s="60" t="str">
        <f t="shared" si="1"/>
        <v/>
      </c>
      <c r="I40" s="15" t="e">
        <f>IF('Metric Control Chart'!$B$9="",NA(),IF('Metric Control Chart'!$B$10="",'Metric Control Chart'!$B$9,IF('Metric Control Chart'!$B$11&gt;Rules!A40,'Metric Control Chart'!$B$9,'Metric Control Chart'!$B$10)))</f>
        <v>#N/A</v>
      </c>
      <c r="J40" s="15" t="e">
        <f>IF('Metric Control Chart'!#REF!="",NA(),'Metric Control Chart'!#REF!)</f>
        <v>#REF!</v>
      </c>
      <c r="K40" s="15" t="str">
        <f t="shared" si="2"/>
        <v/>
      </c>
      <c r="L40" s="15" t="e">
        <f t="shared" si="4"/>
        <v>#N/A</v>
      </c>
      <c r="M40" s="15" t="e">
        <f t="shared" si="27"/>
        <v>#N/A</v>
      </c>
      <c r="N40" s="15" t="e">
        <f t="shared" si="28"/>
        <v>#N/A</v>
      </c>
      <c r="O40" s="15" t="e">
        <f t="shared" si="31"/>
        <v>#N/A</v>
      </c>
      <c r="P40" s="15" t="e">
        <f t="shared" si="29"/>
        <v>#N/A</v>
      </c>
      <c r="Q40" s="15" t="e">
        <f t="shared" si="30"/>
        <v>#N/A</v>
      </c>
      <c r="R40" s="15" t="e">
        <f t="shared" si="33"/>
        <v>#N/A</v>
      </c>
      <c r="S40" s="15" t="e">
        <f t="shared" si="32"/>
        <v>#N/A</v>
      </c>
      <c r="T40" s="58" t="e">
        <f t="shared" ca="1" si="5"/>
        <v>#DIV/0!</v>
      </c>
      <c r="U40" s="58" t="e">
        <f t="shared" ca="1" si="6"/>
        <v>#VALUE!</v>
      </c>
      <c r="V40" s="15" t="str">
        <f t="shared" si="19"/>
        <v/>
      </c>
      <c r="W40" s="15" t="str">
        <f t="shared" si="20"/>
        <v/>
      </c>
      <c r="X40" s="15" t="str">
        <f t="shared" si="21"/>
        <v/>
      </c>
      <c r="Y40" s="15" t="str">
        <f t="shared" si="22"/>
        <v/>
      </c>
      <c r="Z40" s="15" t="str">
        <f t="shared" si="23"/>
        <v/>
      </c>
      <c r="AA40" s="15" t="str">
        <f t="shared" si="24"/>
        <v/>
      </c>
      <c r="AB40" s="15" t="str">
        <f t="shared" si="7"/>
        <v/>
      </c>
      <c r="AC40" s="15" t="str">
        <f t="shared" si="8"/>
        <v/>
      </c>
      <c r="AD40" s="59" t="str">
        <f t="shared" si="25"/>
        <v/>
      </c>
      <c r="AE40" s="15">
        <f t="shared" si="26"/>
        <v>1</v>
      </c>
      <c r="AF40" s="15">
        <v>27</v>
      </c>
      <c r="AG40" s="15" t="str">
        <f t="shared" si="9"/>
        <v/>
      </c>
      <c r="AH40" s="15" t="str">
        <f t="shared" si="10"/>
        <v/>
      </c>
      <c r="AI40" s="15" t="str">
        <f t="shared" si="11"/>
        <v/>
      </c>
      <c r="AJ40" s="15" t="str">
        <f t="shared" si="12"/>
        <v/>
      </c>
      <c r="AK40" s="15" t="str">
        <f t="shared" si="13"/>
        <v/>
      </c>
      <c r="AL40" s="15" t="str">
        <f t="shared" si="14"/>
        <v/>
      </c>
      <c r="AM40" s="15" t="str">
        <f t="shared" si="15"/>
        <v/>
      </c>
      <c r="AN40" s="15" t="str">
        <f t="shared" si="16"/>
        <v/>
      </c>
      <c r="AO40" s="14" t="str">
        <f t="shared" si="17"/>
        <v/>
      </c>
    </row>
    <row r="41" spans="1:41" x14ac:dyDescent="0.25">
      <c r="A41" s="21">
        <f>IF('Metric Control Chart'!A41="","",'Metric Control Chart'!A41)</f>
        <v>45440</v>
      </c>
      <c r="B41" s="14" t="str">
        <f>IF('Metric Control Chart'!B41="","",'Metric Control Chart'!B41)</f>
        <v/>
      </c>
      <c r="C41" s="42" t="e">
        <f ca="1">IF($B$10="",IF($B$3="",AVERAGE($B$14:INDEX($A$14:$B$58,MATCH($B$9,$A$14:$A$58,0),2)),$B$3),IF($B$3="",IF($B$10&gt;A41,AVERAGE($B$14:INDEX($A$14:$B$58,MATCH($B$10,$A$14:$A$58,0)-1,2)),AVERAGE(INDEX($A$14:$B$58,MATCH($B$10,$A$14:$A$58,0),2):INDEX($A$14:$B$58,MATCH($B$9,$A$14:$A$58,0),2))),IF($B$10&gt;A41,$B$3,AVERAGE(INDEX($A$14:$B$58,MATCH($B$10,$A$14:$A$58,0),2):INDEX($A$14:$B$58,MATCH($B$9,$A$14:$A$58,0),2)))))</f>
        <v>#DIV/0!</v>
      </c>
      <c r="D41" s="14" t="str">
        <f t="shared" si="3"/>
        <v/>
      </c>
      <c r="E41" s="39" t="e">
        <f ca="1">IF($B$10="",AVERAGE($D$15:INDEX($A$14:$D$58,MATCH($B$9,$A$14:$A$58,0),4)),IF($B$10&gt;A41,AVERAGE($D$14:INDEX($A$14:$D$58,MATCH($B$10-1,$A$14:$A$58,1),4)),AVERAGE(INDEX($A$14:$D$58,MATCH($B$10,$A$14:$A$58,0),4):INDEX($A$14:$D$58,MATCH($B$9,$A$14:$A$58,0),4))))</f>
        <v>#DIV/0!</v>
      </c>
      <c r="F41" s="39" t="str">
        <f t="shared" si="18"/>
        <v/>
      </c>
      <c r="G41" s="60" t="str">
        <f t="shared" si="0"/>
        <v/>
      </c>
      <c r="H41" s="60" t="str">
        <f t="shared" si="1"/>
        <v/>
      </c>
      <c r="I41" s="15" t="e">
        <f>IF('Metric Control Chart'!$B$9="",NA(),IF('Metric Control Chart'!$B$10="",'Metric Control Chart'!$B$9,IF('Metric Control Chart'!$B$11&gt;Rules!A41,'Metric Control Chart'!$B$9,'Metric Control Chart'!$B$10)))</f>
        <v>#N/A</v>
      </c>
      <c r="J41" s="15" t="e">
        <f>IF('Metric Control Chart'!#REF!="",NA(),'Metric Control Chart'!#REF!)</f>
        <v>#REF!</v>
      </c>
      <c r="K41" s="15" t="str">
        <f>IF(SUM(AG41:AN41)=0,"",CONCATENATE("Stability Rule #",AG41," ",AH41," ",AI41," ",AJ41," ",AK41," ",AL41," ",AM41," ",AN41))</f>
        <v/>
      </c>
      <c r="L41" s="15" t="e">
        <f t="shared" si="4"/>
        <v>#N/A</v>
      </c>
      <c r="M41" s="15" t="e">
        <f t="shared" si="27"/>
        <v>#N/A</v>
      </c>
      <c r="N41" s="15" t="e">
        <f t="shared" si="28"/>
        <v>#N/A</v>
      </c>
      <c r="O41" s="15" t="e">
        <f t="shared" si="31"/>
        <v>#N/A</v>
      </c>
      <c r="P41" s="15" t="e">
        <f t="shared" si="29"/>
        <v>#N/A</v>
      </c>
      <c r="Q41" s="15" t="e">
        <f t="shared" si="30"/>
        <v>#N/A</v>
      </c>
      <c r="R41" s="15" t="e">
        <f t="shared" si="33"/>
        <v>#N/A</v>
      </c>
      <c r="S41" s="15" t="e">
        <f t="shared" si="32"/>
        <v>#N/A</v>
      </c>
      <c r="T41" s="58" t="e">
        <f t="shared" ca="1" si="5"/>
        <v>#DIV/0!</v>
      </c>
      <c r="U41" s="58" t="e">
        <f t="shared" ca="1" si="6"/>
        <v>#VALUE!</v>
      </c>
      <c r="V41" s="15" t="str">
        <f t="shared" si="19"/>
        <v/>
      </c>
      <c r="W41" s="15" t="str">
        <f t="shared" si="20"/>
        <v/>
      </c>
      <c r="X41" s="15" t="str">
        <f t="shared" si="21"/>
        <v/>
      </c>
      <c r="Y41" s="15" t="str">
        <f t="shared" si="22"/>
        <v/>
      </c>
      <c r="Z41" s="15" t="str">
        <f t="shared" si="23"/>
        <v/>
      </c>
      <c r="AA41" s="15" t="str">
        <f t="shared" si="24"/>
        <v/>
      </c>
      <c r="AB41" s="15" t="str">
        <f t="shared" si="7"/>
        <v/>
      </c>
      <c r="AC41" s="15" t="str">
        <f t="shared" si="8"/>
        <v/>
      </c>
      <c r="AD41" s="59" t="str">
        <f t="shared" si="25"/>
        <v/>
      </c>
      <c r="AE41" s="15">
        <f t="shared" si="26"/>
        <v>1</v>
      </c>
      <c r="AF41" s="15">
        <v>28</v>
      </c>
      <c r="AG41" s="15" t="str">
        <f t="shared" si="9"/>
        <v/>
      </c>
      <c r="AH41" s="15" t="str">
        <f t="shared" si="10"/>
        <v/>
      </c>
      <c r="AI41" s="15" t="str">
        <f t="shared" si="11"/>
        <v/>
      </c>
      <c r="AJ41" s="15" t="str">
        <f t="shared" si="12"/>
        <v/>
      </c>
      <c r="AK41" s="15" t="str">
        <f t="shared" si="13"/>
        <v/>
      </c>
      <c r="AL41" s="15" t="str">
        <f t="shared" si="14"/>
        <v/>
      </c>
      <c r="AM41" s="15" t="str">
        <f t="shared" si="15"/>
        <v/>
      </c>
      <c r="AN41" s="15" t="str">
        <f t="shared" si="16"/>
        <v/>
      </c>
      <c r="AO41" s="14" t="str">
        <f>IF(SUM(AG41:AN41)=0,"",CONCATENATE("Rules:"," ",AG41," ",AH41," ",AI41," ",AJ41," ",AK41," ",AL41," ",AM41," ",AN41))</f>
        <v/>
      </c>
    </row>
    <row r="42" spans="1:41" x14ac:dyDescent="0.25">
      <c r="A42" s="21">
        <f>IF('Metric Control Chart'!A42="","",'Metric Control Chart'!A42)</f>
        <v>45441</v>
      </c>
      <c r="B42" s="14" t="str">
        <f>IF('Metric Control Chart'!B42="","",'Metric Control Chart'!B42)</f>
        <v/>
      </c>
      <c r="C42" s="42" t="e">
        <f ca="1">IF($B$10="",IF($B$3="",AVERAGE($B$14:INDEX($A$14:$B$58,MATCH($B$9,$A$14:$A$58,0),2)),$B$3),IF($B$3="",IF($B$10&gt;A42,AVERAGE($B$14:INDEX($A$14:$B$58,MATCH($B$10,$A$14:$A$58,0)-1,2)),AVERAGE(INDEX($A$14:$B$58,MATCH($B$10,$A$14:$A$58,0),2):INDEX($A$14:$B$58,MATCH($B$9,$A$14:$A$58,0),2))),IF($B$10&gt;A42,$B$3,AVERAGE(INDEX($A$14:$B$58,MATCH($B$10,$A$14:$A$58,0),2):INDEX($A$14:$B$58,MATCH($B$9,$A$14:$A$58,0),2)))))</f>
        <v>#DIV/0!</v>
      </c>
      <c r="D42" s="14" t="str">
        <f t="shared" si="3"/>
        <v/>
      </c>
      <c r="E42" s="39" t="e">
        <f ca="1">IF($B$10="",AVERAGE($D$15:INDEX($A$14:$D$58,MATCH($B$9,$A$14:$A$58,0),4)),IF($B$10&gt;A42,AVERAGE($D$14:INDEX($A$14:$D$58,MATCH($B$10-1,$A$14:$A$58,1),4)),AVERAGE(INDEX($A$14:$D$58,MATCH($B$10,$A$14:$A$58,0),4):INDEX($A$14:$D$58,MATCH($B$9,$A$14:$A$58,0),4))))</f>
        <v>#DIV/0!</v>
      </c>
      <c r="F42" s="39" t="str">
        <f t="shared" si="18"/>
        <v/>
      </c>
      <c r="G42" s="60" t="str">
        <f t="shared" si="0"/>
        <v/>
      </c>
      <c r="H42" s="60" t="str">
        <f t="shared" si="1"/>
        <v/>
      </c>
      <c r="I42" s="15" t="e">
        <f>IF('Metric Control Chart'!$B$9="",NA(),IF('Metric Control Chart'!$B$10="",'Metric Control Chart'!$B$9,IF('Metric Control Chart'!$B$11&gt;Rules!A42,'Metric Control Chart'!$B$9,'Metric Control Chart'!$B$10)))</f>
        <v>#N/A</v>
      </c>
      <c r="J42" s="15" t="e">
        <f>IF('Metric Control Chart'!#REF!="",NA(),'Metric Control Chart'!#REF!)</f>
        <v>#REF!</v>
      </c>
      <c r="K42" s="15" t="str">
        <f t="shared" si="2"/>
        <v/>
      </c>
      <c r="L42" s="15" t="e">
        <f t="shared" si="4"/>
        <v>#N/A</v>
      </c>
      <c r="M42" s="15" t="e">
        <f t="shared" si="27"/>
        <v>#N/A</v>
      </c>
      <c r="N42" s="15" t="e">
        <f t="shared" si="28"/>
        <v>#N/A</v>
      </c>
      <c r="O42" s="15" t="e">
        <f t="shared" si="31"/>
        <v>#N/A</v>
      </c>
      <c r="P42" s="15" t="e">
        <f t="shared" si="29"/>
        <v>#N/A</v>
      </c>
      <c r="Q42" s="15" t="e">
        <f t="shared" si="30"/>
        <v>#N/A</v>
      </c>
      <c r="R42" s="15" t="e">
        <f t="shared" si="33"/>
        <v>#N/A</v>
      </c>
      <c r="S42" s="15" t="e">
        <f t="shared" si="32"/>
        <v>#N/A</v>
      </c>
      <c r="T42" s="58" t="e">
        <f t="shared" ca="1" si="5"/>
        <v>#DIV/0!</v>
      </c>
      <c r="U42" s="58" t="e">
        <f t="shared" ca="1" si="6"/>
        <v>#VALUE!</v>
      </c>
      <c r="V42" s="15" t="str">
        <f t="shared" si="19"/>
        <v/>
      </c>
      <c r="W42" s="15" t="str">
        <f t="shared" si="20"/>
        <v/>
      </c>
      <c r="X42" s="15" t="str">
        <f t="shared" si="21"/>
        <v/>
      </c>
      <c r="Y42" s="15" t="str">
        <f t="shared" si="22"/>
        <v/>
      </c>
      <c r="Z42" s="15" t="str">
        <f t="shared" si="23"/>
        <v/>
      </c>
      <c r="AA42" s="15" t="str">
        <f t="shared" si="24"/>
        <v/>
      </c>
      <c r="AB42" s="15" t="str">
        <f t="shared" si="7"/>
        <v/>
      </c>
      <c r="AC42" s="15" t="str">
        <f t="shared" si="8"/>
        <v/>
      </c>
      <c r="AD42" s="59" t="str">
        <f t="shared" si="25"/>
        <v/>
      </c>
      <c r="AE42" s="15">
        <f t="shared" si="26"/>
        <v>1</v>
      </c>
      <c r="AF42" s="15">
        <v>29</v>
      </c>
      <c r="AG42" s="15" t="str">
        <f t="shared" si="9"/>
        <v/>
      </c>
      <c r="AH42" s="15" t="str">
        <f t="shared" si="10"/>
        <v/>
      </c>
      <c r="AI42" s="15" t="str">
        <f t="shared" si="11"/>
        <v/>
      </c>
      <c r="AJ42" s="15" t="str">
        <f t="shared" si="12"/>
        <v/>
      </c>
      <c r="AK42" s="15" t="str">
        <f t="shared" si="13"/>
        <v/>
      </c>
      <c r="AL42" s="15" t="str">
        <f t="shared" si="14"/>
        <v/>
      </c>
      <c r="AM42" s="15" t="str">
        <f t="shared" si="15"/>
        <v/>
      </c>
      <c r="AN42" s="15" t="str">
        <f t="shared" si="16"/>
        <v/>
      </c>
      <c r="AO42" s="14" t="str">
        <f t="shared" si="17"/>
        <v/>
      </c>
    </row>
    <row r="43" spans="1:41" x14ac:dyDescent="0.25">
      <c r="A43" s="21">
        <f>IF('Metric Control Chart'!A43="","",'Metric Control Chart'!A43)</f>
        <v>45442</v>
      </c>
      <c r="B43" s="14" t="str">
        <f>IF('Metric Control Chart'!B43="","",'Metric Control Chart'!B43)</f>
        <v/>
      </c>
      <c r="C43" s="42" t="e">
        <f ca="1">IF($B$10="",IF($B$3="",AVERAGE($B$14:INDEX($A$14:$B$58,MATCH($B$9,$A$14:$A$58,0),2)),$B$3),IF($B$3="",IF($B$10&gt;A43,AVERAGE($B$14:INDEX($A$14:$B$58,MATCH($B$10,$A$14:$A$58,0)-1,2)),AVERAGE(INDEX($A$14:$B$58,MATCH($B$10,$A$14:$A$58,0),2):INDEX($A$14:$B$58,MATCH($B$9,$A$14:$A$58,0),2))),IF($B$10&gt;A43,$B$3,AVERAGE(INDEX($A$14:$B$58,MATCH($B$10,$A$14:$A$58,0),2):INDEX($A$14:$B$58,MATCH($B$9,$A$14:$A$58,0),2)))))</f>
        <v>#DIV/0!</v>
      </c>
      <c r="D43" s="14" t="str">
        <f t="shared" si="3"/>
        <v/>
      </c>
      <c r="E43" s="39" t="e">
        <f ca="1">IF($B$10="",AVERAGE($D$15:INDEX($A$14:$D$58,MATCH($B$9,$A$14:$A$58,0),4)),IF($B$10&gt;A43,AVERAGE($D$14:INDEX($A$14:$D$58,MATCH($B$10-1,$A$14:$A$58,1),4)),AVERAGE(INDEX($A$14:$D$58,MATCH($B$10,$A$14:$A$58,0),4):INDEX($A$14:$D$58,MATCH($B$9,$A$14:$A$58,0),4))))</f>
        <v>#DIV/0!</v>
      </c>
      <c r="F43" s="39" t="str">
        <f t="shared" si="18"/>
        <v/>
      </c>
      <c r="G43" s="60" t="str">
        <f t="shared" si="0"/>
        <v/>
      </c>
      <c r="H43" s="60" t="str">
        <f t="shared" si="1"/>
        <v/>
      </c>
      <c r="I43" s="15" t="e">
        <f>IF('Metric Control Chart'!$B$9="",NA(),IF('Metric Control Chart'!$B$10="",'Metric Control Chart'!$B$9,IF('Metric Control Chart'!$B$11&gt;Rules!A43,'Metric Control Chart'!$B$9,'Metric Control Chart'!$B$10)))</f>
        <v>#N/A</v>
      </c>
      <c r="J43" s="15" t="e">
        <f>IF('Metric Control Chart'!#REF!="",NA(),'Metric Control Chart'!#REF!)</f>
        <v>#REF!</v>
      </c>
      <c r="K43" s="15" t="str">
        <f t="shared" si="2"/>
        <v/>
      </c>
      <c r="L43" s="15" t="e">
        <f t="shared" si="4"/>
        <v>#N/A</v>
      </c>
      <c r="M43" s="15" t="e">
        <f t="shared" si="27"/>
        <v>#N/A</v>
      </c>
      <c r="N43" s="15" t="e">
        <f t="shared" si="28"/>
        <v>#N/A</v>
      </c>
      <c r="O43" s="15" t="e">
        <f t="shared" si="31"/>
        <v>#N/A</v>
      </c>
      <c r="P43" s="15" t="e">
        <f t="shared" si="29"/>
        <v>#N/A</v>
      </c>
      <c r="Q43" s="15" t="e">
        <f t="shared" si="30"/>
        <v>#N/A</v>
      </c>
      <c r="R43" s="15" t="e">
        <f t="shared" si="33"/>
        <v>#N/A</v>
      </c>
      <c r="S43" s="15" t="e">
        <f t="shared" si="32"/>
        <v>#N/A</v>
      </c>
      <c r="T43" s="58" t="e">
        <f t="shared" ca="1" si="5"/>
        <v>#DIV/0!</v>
      </c>
      <c r="U43" s="58" t="e">
        <f t="shared" ca="1" si="6"/>
        <v>#VALUE!</v>
      </c>
      <c r="V43" s="15" t="str">
        <f t="shared" si="19"/>
        <v/>
      </c>
      <c r="W43" s="15" t="str">
        <f t="shared" si="20"/>
        <v/>
      </c>
      <c r="X43" s="15" t="str">
        <f t="shared" si="21"/>
        <v/>
      </c>
      <c r="Y43" s="15" t="str">
        <f t="shared" si="22"/>
        <v/>
      </c>
      <c r="Z43" s="15" t="str">
        <f t="shared" si="23"/>
        <v/>
      </c>
      <c r="AA43" s="15" t="str">
        <f t="shared" si="24"/>
        <v/>
      </c>
      <c r="AB43" s="15" t="str">
        <f t="shared" si="7"/>
        <v/>
      </c>
      <c r="AC43" s="15" t="str">
        <f t="shared" si="8"/>
        <v/>
      </c>
      <c r="AD43" s="59" t="str">
        <f t="shared" si="25"/>
        <v/>
      </c>
      <c r="AE43" s="15">
        <f t="shared" si="26"/>
        <v>1</v>
      </c>
      <c r="AF43" s="15">
        <v>30</v>
      </c>
      <c r="AG43" s="15" t="str">
        <f t="shared" si="9"/>
        <v/>
      </c>
      <c r="AH43" s="15" t="str">
        <f t="shared" si="10"/>
        <v/>
      </c>
      <c r="AI43" s="15" t="str">
        <f t="shared" si="11"/>
        <v/>
      </c>
      <c r="AJ43" s="15" t="str">
        <f t="shared" si="12"/>
        <v/>
      </c>
      <c r="AK43" s="15" t="str">
        <f t="shared" si="13"/>
        <v/>
      </c>
      <c r="AL43" s="15" t="str">
        <f t="shared" si="14"/>
        <v/>
      </c>
      <c r="AM43" s="15" t="str">
        <f t="shared" si="15"/>
        <v/>
      </c>
      <c r="AN43" s="15" t="str">
        <f t="shared" si="16"/>
        <v/>
      </c>
      <c r="AO43" s="14" t="str">
        <f t="shared" si="17"/>
        <v/>
      </c>
    </row>
    <row r="44" spans="1:41" x14ac:dyDescent="0.25">
      <c r="A44" s="21">
        <f>IF('Metric Control Chart'!A44="","",'Metric Control Chart'!A44)</f>
        <v>45443</v>
      </c>
      <c r="B44" s="14" t="str">
        <f>IF('Metric Control Chart'!B44="","",'Metric Control Chart'!B44)</f>
        <v/>
      </c>
      <c r="C44" s="42" t="e">
        <f ca="1">IF($B$10="",IF($B$3="",AVERAGE($B$14:INDEX($A$14:$B$58,MATCH($B$9,$A$14:$A$58,0),2)),$B$3),IF($B$3="",IF($B$10&gt;A44,AVERAGE($B$14:INDEX($A$14:$B$58,MATCH($B$10,$A$14:$A$58,0)-1,2)),AVERAGE(INDEX($A$14:$B$58,MATCH($B$10,$A$14:$A$58,0),2):INDEX($A$14:$B$58,MATCH($B$9,$A$14:$A$58,0),2))),IF($B$10&gt;A44,$B$3,AVERAGE(INDEX($A$14:$B$58,MATCH($B$10,$A$14:$A$58,0),2):INDEX($A$14:$B$58,MATCH($B$9,$A$14:$A$58,0),2)))))</f>
        <v>#DIV/0!</v>
      </c>
      <c r="D44" s="14" t="str">
        <f t="shared" si="3"/>
        <v/>
      </c>
      <c r="E44" s="39" t="e">
        <f ca="1">IF($B$10="",AVERAGE($D$15:INDEX($A$14:$D$58,MATCH($B$9,$A$14:$A$58,0),4)),IF($B$10&gt;A44,AVERAGE($D$14:INDEX($A$14:$D$58,MATCH($B$10-1,$A$14:$A$58,1),4)),AVERAGE(INDEX($A$14:$D$58,MATCH($B$10,$A$14:$A$58,0),4):INDEX($A$14:$D$58,MATCH($B$9,$A$14:$A$58,0),4))))</f>
        <v>#DIV/0!</v>
      </c>
      <c r="F44" s="39" t="str">
        <f t="shared" si="18"/>
        <v/>
      </c>
      <c r="G44" s="60" t="str">
        <f t="shared" si="0"/>
        <v/>
      </c>
      <c r="H44" s="60" t="str">
        <f t="shared" si="1"/>
        <v/>
      </c>
      <c r="I44" s="15" t="e">
        <f>IF('Metric Control Chart'!$B$9="",NA(),IF('Metric Control Chart'!$B$10="",'Metric Control Chart'!$B$9,IF('Metric Control Chart'!$B$11&gt;Rules!A44,'Metric Control Chart'!$B$9,'Metric Control Chart'!$B$10)))</f>
        <v>#N/A</v>
      </c>
      <c r="J44" s="15" t="e">
        <f>IF('Metric Control Chart'!#REF!="",NA(),'Metric Control Chart'!#REF!)</f>
        <v>#REF!</v>
      </c>
      <c r="K44" s="15" t="str">
        <f t="shared" si="2"/>
        <v/>
      </c>
      <c r="L44" s="15" t="e">
        <f t="shared" si="4"/>
        <v>#N/A</v>
      </c>
      <c r="M44" s="15" t="e">
        <f t="shared" si="27"/>
        <v>#N/A</v>
      </c>
      <c r="N44" s="15" t="e">
        <f t="shared" si="28"/>
        <v>#N/A</v>
      </c>
      <c r="O44" s="15" t="e">
        <f t="shared" si="31"/>
        <v>#N/A</v>
      </c>
      <c r="P44" s="15" t="e">
        <f t="shared" si="29"/>
        <v>#N/A</v>
      </c>
      <c r="Q44" s="15" t="e">
        <f t="shared" si="30"/>
        <v>#N/A</v>
      </c>
      <c r="R44" s="15" t="e">
        <f t="shared" si="33"/>
        <v>#N/A</v>
      </c>
      <c r="S44" s="15" t="e">
        <f t="shared" si="32"/>
        <v>#N/A</v>
      </c>
      <c r="T44" s="58" t="e">
        <f t="shared" ca="1" si="5"/>
        <v>#DIV/0!</v>
      </c>
      <c r="U44" s="58" t="e">
        <f t="shared" ca="1" si="6"/>
        <v>#VALUE!</v>
      </c>
      <c r="V44" s="15" t="str">
        <f t="shared" si="19"/>
        <v/>
      </c>
      <c r="W44" s="15" t="str">
        <f t="shared" si="20"/>
        <v/>
      </c>
      <c r="X44" s="15" t="str">
        <f t="shared" si="21"/>
        <v/>
      </c>
      <c r="Y44" s="15" t="str">
        <f t="shared" si="22"/>
        <v/>
      </c>
      <c r="Z44" s="15" t="str">
        <f t="shared" si="23"/>
        <v/>
      </c>
      <c r="AA44" s="15" t="str">
        <f t="shared" si="24"/>
        <v/>
      </c>
      <c r="AB44" s="15" t="str">
        <f t="shared" si="7"/>
        <v/>
      </c>
      <c r="AC44" s="15" t="str">
        <f t="shared" si="8"/>
        <v/>
      </c>
      <c r="AD44" s="59" t="str">
        <f t="shared" si="25"/>
        <v/>
      </c>
      <c r="AE44" s="15">
        <f t="shared" si="26"/>
        <v>1</v>
      </c>
      <c r="AF44" s="15">
        <v>31</v>
      </c>
      <c r="AG44" s="15" t="str">
        <f t="shared" si="9"/>
        <v/>
      </c>
      <c r="AH44" s="15" t="str">
        <f t="shared" si="10"/>
        <v/>
      </c>
      <c r="AI44" s="15" t="str">
        <f t="shared" si="11"/>
        <v/>
      </c>
      <c r="AJ44" s="15" t="str">
        <f t="shared" si="12"/>
        <v/>
      </c>
      <c r="AK44" s="15" t="str">
        <f t="shared" si="13"/>
        <v/>
      </c>
      <c r="AL44" s="15" t="str">
        <f t="shared" si="14"/>
        <v/>
      </c>
      <c r="AM44" s="15" t="str">
        <f t="shared" si="15"/>
        <v/>
      </c>
      <c r="AN44" s="15" t="str">
        <f t="shared" si="16"/>
        <v/>
      </c>
      <c r="AO44" s="14" t="str">
        <f t="shared" si="17"/>
        <v/>
      </c>
    </row>
    <row r="45" spans="1:41" x14ac:dyDescent="0.25">
      <c r="A45" s="21">
        <f>IF('Metric Control Chart'!A45="","",'Metric Control Chart'!A45)</f>
        <v>45444</v>
      </c>
      <c r="B45" s="14" t="str">
        <f>IF('Metric Control Chart'!B45="","",'Metric Control Chart'!B45)</f>
        <v/>
      </c>
      <c r="C45" s="42" t="e">
        <f ca="1">IF($B$10="",IF($B$3="",AVERAGE($B$14:INDEX($A$14:$B$58,MATCH($B$9,$A$14:$A$58,0),2)),$B$3),IF($B$3="",IF($B$10&gt;A45,AVERAGE($B$14:INDEX($A$14:$B$58,MATCH($B$10,$A$14:$A$58,0)-1,2)),AVERAGE(INDEX($A$14:$B$58,MATCH($B$10,$A$14:$A$58,0),2):INDEX($A$14:$B$58,MATCH($B$9,$A$14:$A$58,0),2))),IF($B$10&gt;A45,$B$3,AVERAGE(INDEX($A$14:$B$58,MATCH($B$10,$A$14:$A$58,0),2):INDEX($A$14:$B$58,MATCH($B$9,$A$14:$A$58,0),2)))))</f>
        <v>#DIV/0!</v>
      </c>
      <c r="D45" s="14" t="str">
        <f t="shared" si="3"/>
        <v/>
      </c>
      <c r="E45" s="39" t="e">
        <f ca="1">IF($B$10="",AVERAGE($D$15:INDEX($A$14:$D$58,MATCH($B$9,$A$14:$A$58,0),4)),IF($B$10&gt;A45,AVERAGE($D$14:INDEX($A$14:$D$58,MATCH($B$10-1,$A$14:$A$58,1),4)),AVERAGE(INDEX($A$14:$D$58,MATCH($B$10,$A$14:$A$58,0),4):INDEX($A$14:$D$58,MATCH($B$9,$A$14:$A$58,0),4))))</f>
        <v>#DIV/0!</v>
      </c>
      <c r="F45" s="39" t="str">
        <f t="shared" si="18"/>
        <v/>
      </c>
      <c r="G45" s="60" t="str">
        <f t="shared" si="0"/>
        <v/>
      </c>
      <c r="H45" s="60" t="str">
        <f t="shared" si="1"/>
        <v/>
      </c>
      <c r="I45" s="15" t="e">
        <f>IF('Metric Control Chart'!$B$9="",NA(),IF('Metric Control Chart'!$B$10="",'Metric Control Chart'!$B$9,IF('Metric Control Chart'!$B$11&gt;Rules!A45,'Metric Control Chart'!$B$9,'Metric Control Chart'!$B$10)))</f>
        <v>#N/A</v>
      </c>
      <c r="J45" s="15" t="e">
        <f>IF('Metric Control Chart'!#REF!="",NA(),'Metric Control Chart'!#REF!)</f>
        <v>#REF!</v>
      </c>
      <c r="K45" s="15" t="str">
        <f t="shared" si="2"/>
        <v/>
      </c>
      <c r="L45" s="15" t="e">
        <f t="shared" si="4"/>
        <v>#N/A</v>
      </c>
      <c r="M45" s="15" t="e">
        <f t="shared" si="27"/>
        <v>#N/A</v>
      </c>
      <c r="N45" s="15" t="e">
        <f t="shared" si="28"/>
        <v>#N/A</v>
      </c>
      <c r="O45" s="15" t="e">
        <f t="shared" si="31"/>
        <v>#N/A</v>
      </c>
      <c r="P45" s="15" t="e">
        <f t="shared" si="29"/>
        <v>#N/A</v>
      </c>
      <c r="Q45" s="15" t="e">
        <f t="shared" si="30"/>
        <v>#N/A</v>
      </c>
      <c r="R45" s="15" t="e">
        <f t="shared" si="33"/>
        <v>#N/A</v>
      </c>
      <c r="S45" s="15" t="e">
        <f t="shared" si="32"/>
        <v>#N/A</v>
      </c>
      <c r="T45" s="58" t="e">
        <f t="shared" ca="1" si="5"/>
        <v>#DIV/0!</v>
      </c>
      <c r="U45" s="58" t="e">
        <f t="shared" ca="1" si="6"/>
        <v>#VALUE!</v>
      </c>
      <c r="V45" s="15" t="str">
        <f t="shared" si="19"/>
        <v/>
      </c>
      <c r="W45" s="15" t="str">
        <f t="shared" si="20"/>
        <v/>
      </c>
      <c r="X45" s="15" t="str">
        <f t="shared" si="21"/>
        <v/>
      </c>
      <c r="Y45" s="15" t="str">
        <f t="shared" si="22"/>
        <v/>
      </c>
      <c r="Z45" s="15" t="str">
        <f t="shared" si="23"/>
        <v/>
      </c>
      <c r="AA45" s="15" t="str">
        <f t="shared" si="24"/>
        <v/>
      </c>
      <c r="AB45" s="15" t="str">
        <f t="shared" si="7"/>
        <v/>
      </c>
      <c r="AC45" s="15" t="str">
        <f t="shared" si="8"/>
        <v/>
      </c>
      <c r="AD45" s="59" t="str">
        <f t="shared" si="25"/>
        <v/>
      </c>
      <c r="AE45" s="15">
        <f t="shared" si="26"/>
        <v>1</v>
      </c>
      <c r="AF45" s="15">
        <v>32</v>
      </c>
      <c r="AG45" s="15" t="str">
        <f t="shared" si="9"/>
        <v/>
      </c>
      <c r="AH45" s="15" t="str">
        <f t="shared" si="10"/>
        <v/>
      </c>
      <c r="AI45" s="15" t="str">
        <f t="shared" si="11"/>
        <v/>
      </c>
      <c r="AJ45" s="15" t="str">
        <f t="shared" si="12"/>
        <v/>
      </c>
      <c r="AK45" s="15" t="str">
        <f t="shared" si="13"/>
        <v/>
      </c>
      <c r="AL45" s="15" t="str">
        <f t="shared" si="14"/>
        <v/>
      </c>
      <c r="AM45" s="15" t="str">
        <f t="shared" si="15"/>
        <v/>
      </c>
      <c r="AN45" s="15" t="str">
        <f t="shared" si="16"/>
        <v/>
      </c>
      <c r="AO45" s="14" t="str">
        <f t="shared" si="17"/>
        <v/>
      </c>
    </row>
    <row r="46" spans="1:41" x14ac:dyDescent="0.25">
      <c r="A46" s="21">
        <f>IF('Metric Control Chart'!A46="","",'Metric Control Chart'!A46)</f>
        <v>45445</v>
      </c>
      <c r="B46" s="14" t="str">
        <f>IF('Metric Control Chart'!B46="","",'Metric Control Chart'!B46)</f>
        <v/>
      </c>
      <c r="C46" s="42" t="e">
        <f ca="1">IF($B$10="",IF($B$3="",AVERAGE($B$14:INDEX($A$14:$B$58,MATCH($B$9,$A$14:$A$58,0),2)),$B$3),IF($B$3="",IF($B$10&gt;A46,AVERAGE($B$14:INDEX($A$14:$B$58,MATCH($B$10,$A$14:$A$58,0)-1,2)),AVERAGE(INDEX($A$14:$B$58,MATCH($B$10,$A$14:$A$58,0),2):INDEX($A$14:$B$58,MATCH($B$9,$A$14:$A$58,0),2))),IF($B$10&gt;A46,$B$3,AVERAGE(INDEX($A$14:$B$58,MATCH($B$10,$A$14:$A$58,0),2):INDEX($A$14:$B$58,MATCH($B$9,$A$14:$A$58,0),2)))))</f>
        <v>#DIV/0!</v>
      </c>
      <c r="D46" s="14" t="str">
        <f t="shared" si="3"/>
        <v/>
      </c>
      <c r="E46" s="39" t="e">
        <f ca="1">IF($B$10="",AVERAGE($D$15:INDEX($A$14:$D$58,MATCH($B$9,$A$14:$A$58,0),4)),IF($B$10&gt;A46,AVERAGE($D$14:INDEX($A$14:$D$58,MATCH($B$10-1,$A$14:$A$58,1),4)),AVERAGE(INDEX($A$14:$D$58,MATCH($B$10,$A$14:$A$58,0),4):INDEX($A$14:$D$58,MATCH($B$9,$A$14:$A$58,0),4))))</f>
        <v>#DIV/0!</v>
      </c>
      <c r="F46" s="39" t="str">
        <f t="shared" si="18"/>
        <v/>
      </c>
      <c r="G46" s="60" t="str">
        <f t="shared" si="0"/>
        <v/>
      </c>
      <c r="H46" s="60" t="str">
        <f t="shared" si="1"/>
        <v/>
      </c>
      <c r="I46" s="15" t="e">
        <f>IF('Metric Control Chart'!$B$9="",NA(),IF('Metric Control Chart'!$B$10="",'Metric Control Chart'!$B$9,IF('Metric Control Chart'!$B$11&gt;Rules!A46,'Metric Control Chart'!$B$9,'Metric Control Chart'!$B$10)))</f>
        <v>#N/A</v>
      </c>
      <c r="J46" s="15" t="e">
        <f>IF('Metric Control Chart'!#REF!="",NA(),'Metric Control Chart'!#REF!)</f>
        <v>#REF!</v>
      </c>
      <c r="K46" s="15" t="str">
        <f t="shared" si="2"/>
        <v/>
      </c>
      <c r="L46" s="15" t="e">
        <f t="shared" si="4"/>
        <v>#N/A</v>
      </c>
      <c r="M46" s="15" t="e">
        <f t="shared" si="27"/>
        <v>#N/A</v>
      </c>
      <c r="N46" s="15" t="e">
        <f t="shared" si="28"/>
        <v>#N/A</v>
      </c>
      <c r="O46" s="15" t="e">
        <f t="shared" si="31"/>
        <v>#N/A</v>
      </c>
      <c r="P46" s="15" t="e">
        <f t="shared" si="29"/>
        <v>#N/A</v>
      </c>
      <c r="Q46" s="15" t="e">
        <f t="shared" si="30"/>
        <v>#N/A</v>
      </c>
      <c r="R46" s="15" t="e">
        <f t="shared" si="33"/>
        <v>#N/A</v>
      </c>
      <c r="S46" s="15" t="e">
        <f t="shared" si="32"/>
        <v>#N/A</v>
      </c>
      <c r="T46" s="58" t="e">
        <f t="shared" ca="1" si="5"/>
        <v>#DIV/0!</v>
      </c>
      <c r="U46" s="58" t="e">
        <f t="shared" ca="1" si="6"/>
        <v>#VALUE!</v>
      </c>
      <c r="V46" s="15" t="str">
        <f t="shared" si="19"/>
        <v/>
      </c>
      <c r="W46" s="15" t="str">
        <f t="shared" si="20"/>
        <v/>
      </c>
      <c r="X46" s="15" t="str">
        <f t="shared" si="21"/>
        <v/>
      </c>
      <c r="Y46" s="15" t="str">
        <f t="shared" si="22"/>
        <v/>
      </c>
      <c r="Z46" s="15" t="str">
        <f t="shared" si="23"/>
        <v/>
      </c>
      <c r="AA46" s="15" t="str">
        <f t="shared" si="24"/>
        <v/>
      </c>
      <c r="AB46" s="15" t="str">
        <f t="shared" si="7"/>
        <v/>
      </c>
      <c r="AC46" s="15" t="str">
        <f t="shared" si="8"/>
        <v/>
      </c>
      <c r="AD46" s="59" t="str">
        <f t="shared" si="25"/>
        <v/>
      </c>
      <c r="AE46" s="15">
        <f t="shared" si="26"/>
        <v>1</v>
      </c>
      <c r="AF46" s="15">
        <v>33</v>
      </c>
      <c r="AG46" s="15" t="str">
        <f t="shared" si="9"/>
        <v/>
      </c>
      <c r="AH46" s="15" t="str">
        <f t="shared" si="10"/>
        <v/>
      </c>
      <c r="AI46" s="15" t="str">
        <f t="shared" si="11"/>
        <v/>
      </c>
      <c r="AJ46" s="15" t="str">
        <f t="shared" si="12"/>
        <v/>
      </c>
      <c r="AK46" s="15" t="str">
        <f t="shared" si="13"/>
        <v/>
      </c>
      <c r="AL46" s="15" t="str">
        <f t="shared" si="14"/>
        <v/>
      </c>
      <c r="AM46" s="15" t="str">
        <f t="shared" si="15"/>
        <v/>
      </c>
      <c r="AN46" s="15" t="str">
        <f t="shared" si="16"/>
        <v/>
      </c>
      <c r="AO46" s="14" t="str">
        <f t="shared" si="17"/>
        <v/>
      </c>
    </row>
    <row r="47" spans="1:41" x14ac:dyDescent="0.25">
      <c r="A47" s="21">
        <f>IF('Metric Control Chart'!A47="","",'Metric Control Chart'!A47)</f>
        <v>45446</v>
      </c>
      <c r="B47" s="14" t="str">
        <f>IF('Metric Control Chart'!B47="","",'Metric Control Chart'!B47)</f>
        <v/>
      </c>
      <c r="C47" s="42" t="e">
        <f ca="1">IF($B$10="",IF($B$3="",AVERAGE($B$14:INDEX($A$14:$B$58,MATCH($B$9,$A$14:$A$58,0),2)),$B$3),IF($B$3="",IF($B$10&gt;A47,AVERAGE($B$14:INDEX($A$14:$B$58,MATCH($B$10,$A$14:$A$58,0)-1,2)),AVERAGE(INDEX($A$14:$B$58,MATCH($B$10,$A$14:$A$58,0),2):INDEX($A$14:$B$58,MATCH($B$9,$A$14:$A$58,0),2))),IF($B$10&gt;A47,$B$3,AVERAGE(INDEX($A$14:$B$58,MATCH($B$10,$A$14:$A$58,0),2):INDEX($A$14:$B$58,MATCH($B$9,$A$14:$A$58,0),2)))))</f>
        <v>#DIV/0!</v>
      </c>
      <c r="D47" s="14" t="str">
        <f t="shared" si="3"/>
        <v/>
      </c>
      <c r="E47" s="39" t="e">
        <f ca="1">IF($B$10="",AVERAGE($D$15:INDEX($A$14:$D$58,MATCH($B$9,$A$14:$A$58,0),4)),IF($B$10&gt;A47,AVERAGE($D$14:INDEX($A$14:$D$58,MATCH($B$10-1,$A$14:$A$58,1),4)),AVERAGE(INDEX($A$14:$D$58,MATCH($B$10,$A$14:$A$58,0),4):INDEX($A$14:$D$58,MATCH($B$9,$A$14:$A$58,0),4))))</f>
        <v>#DIV/0!</v>
      </c>
      <c r="F47" s="39" t="str">
        <f t="shared" si="18"/>
        <v/>
      </c>
      <c r="G47" s="60" t="str">
        <f t="shared" si="0"/>
        <v/>
      </c>
      <c r="H47" s="60" t="str">
        <f t="shared" si="1"/>
        <v/>
      </c>
      <c r="I47" s="15" t="e">
        <f>IF('Metric Control Chart'!$B$9="",NA(),IF('Metric Control Chart'!$B$10="",'Metric Control Chart'!$B$9,IF('Metric Control Chart'!$B$11&gt;Rules!A47,'Metric Control Chart'!$B$9,'Metric Control Chart'!$B$10)))</f>
        <v>#N/A</v>
      </c>
      <c r="J47" s="15" t="e">
        <f>IF('Metric Control Chart'!#REF!="",NA(),'Metric Control Chart'!#REF!)</f>
        <v>#REF!</v>
      </c>
      <c r="K47" s="15" t="str">
        <f t="shared" si="2"/>
        <v/>
      </c>
      <c r="L47" s="15" t="e">
        <f t="shared" si="4"/>
        <v>#N/A</v>
      </c>
      <c r="M47" s="15" t="e">
        <f t="shared" si="27"/>
        <v>#N/A</v>
      </c>
      <c r="N47" s="15" t="e">
        <f t="shared" si="28"/>
        <v>#N/A</v>
      </c>
      <c r="O47" s="15" t="e">
        <f t="shared" si="31"/>
        <v>#N/A</v>
      </c>
      <c r="P47" s="15" t="e">
        <f t="shared" si="29"/>
        <v>#N/A</v>
      </c>
      <c r="Q47" s="15" t="e">
        <f t="shared" si="30"/>
        <v>#N/A</v>
      </c>
      <c r="R47" s="15" t="e">
        <f t="shared" si="33"/>
        <v>#N/A</v>
      </c>
      <c r="S47" s="15" t="e">
        <f t="shared" si="32"/>
        <v>#N/A</v>
      </c>
      <c r="T47" s="58" t="e">
        <f t="shared" ca="1" si="5"/>
        <v>#DIV/0!</v>
      </c>
      <c r="U47" s="58" t="e">
        <f t="shared" ca="1" si="6"/>
        <v>#VALUE!</v>
      </c>
      <c r="V47" s="15" t="str">
        <f t="shared" si="19"/>
        <v/>
      </c>
      <c r="W47" s="15" t="str">
        <f t="shared" si="20"/>
        <v/>
      </c>
      <c r="X47" s="15" t="str">
        <f t="shared" si="21"/>
        <v/>
      </c>
      <c r="Y47" s="15" t="str">
        <f t="shared" si="22"/>
        <v/>
      </c>
      <c r="Z47" s="15" t="str">
        <f t="shared" si="23"/>
        <v/>
      </c>
      <c r="AA47" s="15" t="str">
        <f t="shared" si="24"/>
        <v/>
      </c>
      <c r="AB47" s="15" t="str">
        <f t="shared" si="7"/>
        <v/>
      </c>
      <c r="AC47" s="15" t="str">
        <f t="shared" si="8"/>
        <v/>
      </c>
      <c r="AD47" s="59" t="str">
        <f t="shared" si="25"/>
        <v/>
      </c>
      <c r="AE47" s="15">
        <f t="shared" si="26"/>
        <v>1</v>
      </c>
      <c r="AF47" s="15">
        <v>34</v>
      </c>
      <c r="AG47" s="15" t="str">
        <f t="shared" si="9"/>
        <v/>
      </c>
      <c r="AH47" s="15" t="str">
        <f t="shared" si="10"/>
        <v/>
      </c>
      <c r="AI47" s="15" t="str">
        <f t="shared" si="11"/>
        <v/>
      </c>
      <c r="AJ47" s="15" t="str">
        <f t="shared" si="12"/>
        <v/>
      </c>
      <c r="AK47" s="15" t="str">
        <f t="shared" si="13"/>
        <v/>
      </c>
      <c r="AL47" s="15" t="str">
        <f t="shared" si="14"/>
        <v/>
      </c>
      <c r="AM47" s="15" t="str">
        <f t="shared" si="15"/>
        <v/>
      </c>
      <c r="AN47" s="15" t="str">
        <f t="shared" si="16"/>
        <v/>
      </c>
      <c r="AO47" s="14" t="str">
        <f t="shared" si="17"/>
        <v/>
      </c>
    </row>
    <row r="48" spans="1:41" x14ac:dyDescent="0.25">
      <c r="A48" s="21">
        <f>IF('Metric Control Chart'!A48="","",'Metric Control Chart'!A48)</f>
        <v>45447</v>
      </c>
      <c r="B48" s="14" t="str">
        <f>IF('Metric Control Chart'!B48="","",'Metric Control Chart'!B48)</f>
        <v/>
      </c>
      <c r="C48" s="42" t="e">
        <f ca="1">IF($B$10="",IF($B$3="",AVERAGE($B$14:INDEX($A$14:$B$58,MATCH($B$9,$A$14:$A$58,0),2)),$B$3),IF($B$3="",IF($B$10&gt;A48,AVERAGE($B$14:INDEX($A$14:$B$58,MATCH($B$10,$A$14:$A$58,0)-1,2)),AVERAGE(INDEX($A$14:$B$58,MATCH($B$10,$A$14:$A$58,0),2):INDEX($A$14:$B$58,MATCH($B$9,$A$14:$A$58,0),2))),IF($B$10&gt;A48,$B$3,AVERAGE(INDEX($A$14:$B$58,MATCH($B$10,$A$14:$A$58,0),2):INDEX($A$14:$B$58,MATCH($B$9,$A$14:$A$58,0),2)))))</f>
        <v>#DIV/0!</v>
      </c>
      <c r="D48" s="14" t="str">
        <f t="shared" si="3"/>
        <v/>
      </c>
      <c r="E48" s="39" t="e">
        <f ca="1">IF($B$10="",AVERAGE($D$15:INDEX($A$14:$D$58,MATCH($B$9,$A$14:$A$58,0),4)),IF($B$10&gt;A48,AVERAGE($D$14:INDEX($A$14:$D$58,MATCH($B$10-1,$A$14:$A$58,1),4)),AVERAGE(INDEX($A$14:$D$58,MATCH($B$10,$A$14:$A$58,0),4):INDEX($A$14:$D$58,MATCH($B$9,$A$14:$A$58,0),4))))</f>
        <v>#DIV/0!</v>
      </c>
      <c r="F48" s="39" t="str">
        <f t="shared" si="18"/>
        <v/>
      </c>
      <c r="G48" s="60" t="str">
        <f t="shared" si="0"/>
        <v/>
      </c>
      <c r="H48" s="60" t="str">
        <f t="shared" si="1"/>
        <v/>
      </c>
      <c r="I48" s="15" t="e">
        <f>IF('Metric Control Chart'!$B$9="",NA(),IF('Metric Control Chart'!$B$10="",'Metric Control Chart'!$B$9,IF('Metric Control Chart'!$B$11&gt;Rules!A48,'Metric Control Chart'!$B$9,'Metric Control Chart'!$B$10)))</f>
        <v>#N/A</v>
      </c>
      <c r="J48" s="15" t="e">
        <f>IF('Metric Control Chart'!#REF!="",NA(),'Metric Control Chart'!#REF!)</f>
        <v>#REF!</v>
      </c>
      <c r="K48" s="15" t="str">
        <f t="shared" si="2"/>
        <v/>
      </c>
      <c r="L48" s="15" t="e">
        <f t="shared" si="4"/>
        <v>#N/A</v>
      </c>
      <c r="M48" s="15" t="e">
        <f t="shared" si="27"/>
        <v>#N/A</v>
      </c>
      <c r="N48" s="15" t="e">
        <f t="shared" si="28"/>
        <v>#N/A</v>
      </c>
      <c r="O48" s="15" t="e">
        <f t="shared" si="31"/>
        <v>#N/A</v>
      </c>
      <c r="P48" s="15" t="e">
        <f t="shared" si="29"/>
        <v>#N/A</v>
      </c>
      <c r="Q48" s="15" t="e">
        <f t="shared" si="30"/>
        <v>#N/A</v>
      </c>
      <c r="R48" s="15" t="e">
        <f t="shared" si="33"/>
        <v>#N/A</v>
      </c>
      <c r="S48" s="15" t="e">
        <f t="shared" si="32"/>
        <v>#N/A</v>
      </c>
      <c r="T48" s="58" t="e">
        <f t="shared" ca="1" si="5"/>
        <v>#DIV/0!</v>
      </c>
      <c r="U48" s="58" t="e">
        <f t="shared" ca="1" si="6"/>
        <v>#VALUE!</v>
      </c>
      <c r="V48" s="15" t="str">
        <f t="shared" si="19"/>
        <v/>
      </c>
      <c r="W48" s="15" t="str">
        <f t="shared" si="20"/>
        <v/>
      </c>
      <c r="X48" s="15" t="str">
        <f t="shared" si="21"/>
        <v/>
      </c>
      <c r="Y48" s="15" t="str">
        <f t="shared" si="22"/>
        <v/>
      </c>
      <c r="Z48" s="15" t="str">
        <f t="shared" si="23"/>
        <v/>
      </c>
      <c r="AA48" s="15" t="str">
        <f t="shared" si="24"/>
        <v/>
      </c>
      <c r="AB48" s="15" t="str">
        <f t="shared" si="7"/>
        <v/>
      </c>
      <c r="AC48" s="15" t="str">
        <f t="shared" si="8"/>
        <v/>
      </c>
      <c r="AD48" s="59" t="str">
        <f t="shared" si="25"/>
        <v/>
      </c>
      <c r="AE48" s="15">
        <f t="shared" si="26"/>
        <v>1</v>
      </c>
      <c r="AF48" s="15">
        <v>35</v>
      </c>
      <c r="AG48" s="15" t="str">
        <f t="shared" si="9"/>
        <v/>
      </c>
      <c r="AH48" s="15" t="str">
        <f t="shared" si="10"/>
        <v/>
      </c>
      <c r="AI48" s="15" t="str">
        <f t="shared" si="11"/>
        <v/>
      </c>
      <c r="AJ48" s="15" t="str">
        <f t="shared" si="12"/>
        <v/>
      </c>
      <c r="AK48" s="15" t="str">
        <f t="shared" si="13"/>
        <v/>
      </c>
      <c r="AL48" s="15" t="str">
        <f t="shared" si="14"/>
        <v/>
      </c>
      <c r="AM48" s="15" t="str">
        <f t="shared" si="15"/>
        <v/>
      </c>
      <c r="AN48" s="15" t="str">
        <f t="shared" si="16"/>
        <v/>
      </c>
      <c r="AO48" s="14" t="str">
        <f t="shared" si="17"/>
        <v/>
      </c>
    </row>
    <row r="49" spans="1:41" x14ac:dyDescent="0.25">
      <c r="A49" s="21">
        <f>IF('Metric Control Chart'!A49="","",'Metric Control Chart'!A49)</f>
        <v>45448</v>
      </c>
      <c r="B49" s="14" t="str">
        <f>IF('Metric Control Chart'!B49="","",'Metric Control Chart'!B49)</f>
        <v/>
      </c>
      <c r="C49" s="42" t="e">
        <f ca="1">IF($B$10="",IF($B$3="",AVERAGE($B$14:INDEX($A$14:$B$58,MATCH($B$9,$A$14:$A$58,0),2)),$B$3),IF($B$3="",IF($B$10&gt;A49,AVERAGE($B$14:INDEX($A$14:$B$58,MATCH($B$10,$A$14:$A$58,0)-1,2)),AVERAGE(INDEX($A$14:$B$58,MATCH($B$10,$A$14:$A$58,0),2):INDEX($A$14:$B$58,MATCH($B$9,$A$14:$A$58,0),2))),IF($B$10&gt;A49,$B$3,AVERAGE(INDEX($A$14:$B$58,MATCH($B$10,$A$14:$A$58,0),2):INDEX($A$14:$B$58,MATCH($B$9,$A$14:$A$58,0),2)))))</f>
        <v>#DIV/0!</v>
      </c>
      <c r="D49" s="14" t="str">
        <f t="shared" si="3"/>
        <v/>
      </c>
      <c r="E49" s="39" t="e">
        <f ca="1">IF($B$10="",AVERAGE($D$15:INDEX($A$14:$D$58,MATCH($B$9,$A$14:$A$58,0),4)),IF($B$10&gt;A49,AVERAGE($D$14:INDEX($A$14:$D$58,MATCH($B$10-1,$A$14:$A$58,1),4)),AVERAGE(INDEX($A$14:$D$58,MATCH($B$10,$A$14:$A$58,0),4):INDEX($A$14:$D$58,MATCH($B$9,$A$14:$A$58,0),4))))</f>
        <v>#DIV/0!</v>
      </c>
      <c r="F49" s="39" t="str">
        <f t="shared" si="18"/>
        <v/>
      </c>
      <c r="G49" s="60" t="str">
        <f t="shared" si="0"/>
        <v/>
      </c>
      <c r="H49" s="60" t="str">
        <f t="shared" si="1"/>
        <v/>
      </c>
      <c r="I49" s="15" t="e">
        <f>IF('Metric Control Chart'!$B$9="",NA(),IF('Metric Control Chart'!$B$10="",'Metric Control Chart'!$B$9,IF('Metric Control Chart'!$B$11&gt;Rules!A49,'Metric Control Chart'!$B$9,'Metric Control Chart'!$B$10)))</f>
        <v>#N/A</v>
      </c>
      <c r="J49" s="15" t="e">
        <f>IF('Metric Control Chart'!#REF!="",NA(),'Metric Control Chart'!#REF!)</f>
        <v>#REF!</v>
      </c>
      <c r="K49" s="15" t="str">
        <f t="shared" si="2"/>
        <v/>
      </c>
      <c r="L49" s="15" t="e">
        <f t="shared" si="4"/>
        <v>#N/A</v>
      </c>
      <c r="M49" s="15" t="e">
        <f t="shared" si="27"/>
        <v>#N/A</v>
      </c>
      <c r="N49" s="15" t="e">
        <f t="shared" si="28"/>
        <v>#N/A</v>
      </c>
      <c r="O49" s="15" t="e">
        <f t="shared" si="31"/>
        <v>#N/A</v>
      </c>
      <c r="P49" s="15" t="e">
        <f t="shared" si="29"/>
        <v>#N/A</v>
      </c>
      <c r="Q49" s="15" t="e">
        <f t="shared" si="30"/>
        <v>#N/A</v>
      </c>
      <c r="R49" s="15" t="e">
        <f t="shared" si="33"/>
        <v>#N/A</v>
      </c>
      <c r="S49" s="15" t="e">
        <f t="shared" si="32"/>
        <v>#N/A</v>
      </c>
      <c r="T49" s="58" t="e">
        <f t="shared" ca="1" si="5"/>
        <v>#DIV/0!</v>
      </c>
      <c r="U49" s="58" t="e">
        <f t="shared" ca="1" si="6"/>
        <v>#VALUE!</v>
      </c>
      <c r="V49" s="15" t="str">
        <f t="shared" si="19"/>
        <v/>
      </c>
      <c r="W49" s="15" t="str">
        <f t="shared" si="20"/>
        <v/>
      </c>
      <c r="X49" s="15" t="str">
        <f t="shared" si="21"/>
        <v/>
      </c>
      <c r="Y49" s="15" t="str">
        <f t="shared" si="22"/>
        <v/>
      </c>
      <c r="Z49" s="15" t="str">
        <f t="shared" si="23"/>
        <v/>
      </c>
      <c r="AA49" s="15" t="str">
        <f t="shared" si="24"/>
        <v/>
      </c>
      <c r="AB49" s="15" t="str">
        <f t="shared" si="7"/>
        <v/>
      </c>
      <c r="AC49" s="15" t="str">
        <f t="shared" si="8"/>
        <v/>
      </c>
      <c r="AD49" s="59" t="str">
        <f t="shared" si="25"/>
        <v/>
      </c>
      <c r="AE49" s="15">
        <f t="shared" si="26"/>
        <v>1</v>
      </c>
      <c r="AF49" s="15">
        <v>36</v>
      </c>
      <c r="AG49" s="15" t="str">
        <f t="shared" si="9"/>
        <v/>
      </c>
      <c r="AH49" s="15" t="str">
        <f t="shared" si="10"/>
        <v/>
      </c>
      <c r="AI49" s="15" t="str">
        <f t="shared" si="11"/>
        <v/>
      </c>
      <c r="AJ49" s="15" t="str">
        <f t="shared" si="12"/>
        <v/>
      </c>
      <c r="AK49" s="15" t="str">
        <f t="shared" si="13"/>
        <v/>
      </c>
      <c r="AL49" s="15" t="str">
        <f t="shared" si="14"/>
        <v/>
      </c>
      <c r="AM49" s="15" t="str">
        <f t="shared" si="15"/>
        <v/>
      </c>
      <c r="AN49" s="15" t="str">
        <f t="shared" si="16"/>
        <v/>
      </c>
      <c r="AO49" s="14" t="str">
        <f t="shared" si="17"/>
        <v/>
      </c>
    </row>
    <row r="50" spans="1:41" x14ac:dyDescent="0.25">
      <c r="A50" s="21">
        <f>IF('Metric Control Chart'!A50="","",'Metric Control Chart'!A50)</f>
        <v>45449</v>
      </c>
      <c r="B50" s="14" t="str">
        <f>IF('Metric Control Chart'!B50="","",'Metric Control Chart'!B50)</f>
        <v/>
      </c>
      <c r="C50" s="42" t="e">
        <f ca="1">IF($B$10="",IF($B$3="",AVERAGE($B$14:INDEX($A$14:$B$58,MATCH($B$9,$A$14:$A$58,0),2)),$B$3),IF($B$3="",IF($B$10&gt;A50,AVERAGE($B$14:INDEX($A$14:$B$58,MATCH($B$10,$A$14:$A$58,0)-1,2)),AVERAGE(INDEX($A$14:$B$58,MATCH($B$10,$A$14:$A$58,0),2):INDEX($A$14:$B$58,MATCH($B$9,$A$14:$A$58,0),2))),IF($B$10&gt;A50,$B$3,AVERAGE(INDEX($A$14:$B$58,MATCH($B$10,$A$14:$A$58,0),2):INDEX($A$14:$B$58,MATCH($B$9,$A$14:$A$58,0),2)))))</f>
        <v>#DIV/0!</v>
      </c>
      <c r="D50" s="14" t="str">
        <f t="shared" si="3"/>
        <v/>
      </c>
      <c r="E50" s="39" t="e">
        <f ca="1">IF($B$10="",AVERAGE($D$15:INDEX($A$14:$D$58,MATCH($B$9,$A$14:$A$58,0),4)),IF($B$10&gt;A50,AVERAGE($D$14:INDEX($A$14:$D$58,MATCH($B$10-1,$A$14:$A$58,1),4)),AVERAGE(INDEX($A$14:$D$58,MATCH($B$10,$A$14:$A$58,0),4):INDEX($A$14:$D$58,MATCH($B$9,$A$14:$A$58,0),4))))</f>
        <v>#DIV/0!</v>
      </c>
      <c r="F50" s="39" t="str">
        <f t="shared" si="18"/>
        <v/>
      </c>
      <c r="G50" s="60" t="str">
        <f t="shared" si="0"/>
        <v/>
      </c>
      <c r="H50" s="60" t="str">
        <f t="shared" si="1"/>
        <v/>
      </c>
      <c r="I50" s="15" t="e">
        <f>IF('Metric Control Chart'!$B$9="",NA(),IF('Metric Control Chart'!$B$10="",'Metric Control Chart'!$B$9,IF('Metric Control Chart'!$B$11&gt;Rules!A50,'Metric Control Chart'!$B$9,'Metric Control Chart'!$B$10)))</f>
        <v>#N/A</v>
      </c>
      <c r="J50" s="15" t="e">
        <f>IF('Metric Control Chart'!#REF!="",NA(),'Metric Control Chart'!#REF!)</f>
        <v>#REF!</v>
      </c>
      <c r="K50" s="15" t="str">
        <f t="shared" si="2"/>
        <v/>
      </c>
      <c r="L50" s="15" t="e">
        <f t="shared" si="4"/>
        <v>#N/A</v>
      </c>
      <c r="M50" s="15" t="e">
        <f t="shared" si="27"/>
        <v>#N/A</v>
      </c>
      <c r="N50" s="15" t="e">
        <f t="shared" si="28"/>
        <v>#N/A</v>
      </c>
      <c r="O50" s="15" t="e">
        <f t="shared" si="31"/>
        <v>#N/A</v>
      </c>
      <c r="P50" s="15" t="e">
        <f t="shared" si="29"/>
        <v>#N/A</v>
      </c>
      <c r="Q50" s="15" t="e">
        <f t="shared" si="30"/>
        <v>#N/A</v>
      </c>
      <c r="R50" s="15" t="e">
        <f t="shared" si="33"/>
        <v>#N/A</v>
      </c>
      <c r="S50" s="15" t="e">
        <f t="shared" si="32"/>
        <v>#N/A</v>
      </c>
      <c r="T50" s="58" t="e">
        <f t="shared" ca="1" si="5"/>
        <v>#DIV/0!</v>
      </c>
      <c r="U50" s="58" t="e">
        <f t="shared" ca="1" si="6"/>
        <v>#VALUE!</v>
      </c>
      <c r="V50" s="15" t="str">
        <f t="shared" si="19"/>
        <v/>
      </c>
      <c r="W50" s="15" t="str">
        <f t="shared" si="20"/>
        <v/>
      </c>
      <c r="X50" s="15" t="str">
        <f t="shared" si="21"/>
        <v/>
      </c>
      <c r="Y50" s="15" t="str">
        <f t="shared" si="22"/>
        <v/>
      </c>
      <c r="Z50" s="15" t="str">
        <f t="shared" si="23"/>
        <v/>
      </c>
      <c r="AA50" s="15" t="str">
        <f t="shared" si="24"/>
        <v/>
      </c>
      <c r="AB50" s="15" t="str">
        <f t="shared" si="7"/>
        <v/>
      </c>
      <c r="AC50" s="15" t="str">
        <f t="shared" si="8"/>
        <v/>
      </c>
      <c r="AD50" s="59" t="str">
        <f t="shared" si="25"/>
        <v/>
      </c>
      <c r="AE50" s="15">
        <f t="shared" si="26"/>
        <v>1</v>
      </c>
      <c r="AF50" s="15">
        <v>37</v>
      </c>
      <c r="AG50" s="15" t="str">
        <f t="shared" si="9"/>
        <v/>
      </c>
      <c r="AH50" s="15" t="str">
        <f t="shared" si="10"/>
        <v/>
      </c>
      <c r="AI50" s="15" t="str">
        <f t="shared" si="11"/>
        <v/>
      </c>
      <c r="AJ50" s="15" t="str">
        <f t="shared" si="12"/>
        <v/>
      </c>
      <c r="AK50" s="15" t="str">
        <f t="shared" si="13"/>
        <v/>
      </c>
      <c r="AL50" s="15" t="str">
        <f t="shared" si="14"/>
        <v/>
      </c>
      <c r="AM50" s="15" t="str">
        <f t="shared" si="15"/>
        <v/>
      </c>
      <c r="AN50" s="15" t="str">
        <f t="shared" si="16"/>
        <v/>
      </c>
      <c r="AO50" s="14" t="str">
        <f t="shared" si="17"/>
        <v/>
      </c>
    </row>
    <row r="51" spans="1:41" x14ac:dyDescent="0.25">
      <c r="A51" s="21">
        <f>IF('Metric Control Chart'!A51="","",'Metric Control Chart'!A51)</f>
        <v>45450</v>
      </c>
      <c r="B51" s="14" t="str">
        <f>IF('Metric Control Chart'!B51="","",'Metric Control Chart'!B51)</f>
        <v/>
      </c>
      <c r="C51" s="42" t="e">
        <f ca="1">IF($B$10="",IF($B$3="",AVERAGE($B$14:INDEX($A$14:$B$58,MATCH($B$9,$A$14:$A$58,0),2)),$B$3),IF($B$3="",IF($B$10&gt;A51,AVERAGE($B$14:INDEX($A$14:$B$58,MATCH($B$10,$A$14:$A$58,0)-1,2)),AVERAGE(INDEX($A$14:$B$58,MATCH($B$10,$A$14:$A$58,0),2):INDEX($A$14:$B$58,MATCH($B$9,$A$14:$A$58,0),2))),IF($B$10&gt;A51,$B$3,AVERAGE(INDEX($A$14:$B$58,MATCH($B$10,$A$14:$A$58,0),2):INDEX($A$14:$B$58,MATCH($B$9,$A$14:$A$58,0),2)))))</f>
        <v>#DIV/0!</v>
      </c>
      <c r="D51" s="14" t="str">
        <f t="shared" si="3"/>
        <v/>
      </c>
      <c r="E51" s="39" t="e">
        <f ca="1">IF($B$10="",AVERAGE($D$15:INDEX($A$14:$D$58,MATCH($B$9,$A$14:$A$58,0),4)),IF($B$10&gt;A51,AVERAGE($D$14:INDEX($A$14:$D$58,MATCH($B$10-1,$A$14:$A$58,1),4)),AVERAGE(INDEX($A$14:$D$58,MATCH($B$10,$A$14:$A$58,0),4):INDEX($A$14:$D$58,MATCH($B$9,$A$14:$A$58,0),4))))</f>
        <v>#DIV/0!</v>
      </c>
      <c r="F51" s="39" t="str">
        <f t="shared" si="18"/>
        <v/>
      </c>
      <c r="G51" s="60" t="str">
        <f t="shared" si="0"/>
        <v/>
      </c>
      <c r="H51" s="60" t="str">
        <f t="shared" si="1"/>
        <v/>
      </c>
      <c r="I51" s="15" t="e">
        <f>IF('Metric Control Chart'!$B$9="",NA(),IF('Metric Control Chart'!$B$10="",'Metric Control Chart'!$B$9,IF('Metric Control Chart'!$B$11&gt;Rules!A51,'Metric Control Chart'!$B$9,'Metric Control Chart'!$B$10)))</f>
        <v>#N/A</v>
      </c>
      <c r="J51" s="15" t="e">
        <f>IF('Metric Control Chart'!#REF!="",NA(),'Metric Control Chart'!#REF!)</f>
        <v>#REF!</v>
      </c>
      <c r="K51" s="15" t="str">
        <f t="shared" si="2"/>
        <v/>
      </c>
      <c r="L51" s="15" t="e">
        <f t="shared" si="4"/>
        <v>#N/A</v>
      </c>
      <c r="M51" s="15" t="e">
        <f t="shared" si="27"/>
        <v>#N/A</v>
      </c>
      <c r="N51" s="15" t="e">
        <f t="shared" si="28"/>
        <v>#N/A</v>
      </c>
      <c r="O51" s="15" t="e">
        <f t="shared" si="31"/>
        <v>#N/A</v>
      </c>
      <c r="P51" s="15" t="e">
        <f t="shared" si="29"/>
        <v>#N/A</v>
      </c>
      <c r="Q51" s="15" t="e">
        <f t="shared" si="30"/>
        <v>#N/A</v>
      </c>
      <c r="R51" s="15" t="e">
        <f t="shared" si="33"/>
        <v>#N/A</v>
      </c>
      <c r="S51" s="15" t="e">
        <f t="shared" si="32"/>
        <v>#N/A</v>
      </c>
      <c r="T51" s="58" t="e">
        <f t="shared" ca="1" si="5"/>
        <v>#DIV/0!</v>
      </c>
      <c r="U51" s="58" t="e">
        <f t="shared" ca="1" si="6"/>
        <v>#VALUE!</v>
      </c>
      <c r="V51" s="15" t="str">
        <f t="shared" si="19"/>
        <v/>
      </c>
      <c r="W51" s="15" t="str">
        <f t="shared" si="20"/>
        <v/>
      </c>
      <c r="X51" s="15" t="str">
        <f t="shared" si="21"/>
        <v/>
      </c>
      <c r="Y51" s="15" t="str">
        <f t="shared" si="22"/>
        <v/>
      </c>
      <c r="Z51" s="15" t="str">
        <f t="shared" si="23"/>
        <v/>
      </c>
      <c r="AA51" s="15" t="str">
        <f t="shared" si="24"/>
        <v/>
      </c>
      <c r="AB51" s="15" t="str">
        <f t="shared" si="7"/>
        <v/>
      </c>
      <c r="AC51" s="15" t="str">
        <f t="shared" si="8"/>
        <v/>
      </c>
      <c r="AD51" s="59" t="str">
        <f t="shared" si="25"/>
        <v/>
      </c>
      <c r="AE51" s="15">
        <f t="shared" si="26"/>
        <v>1</v>
      </c>
      <c r="AF51" s="15">
        <v>38</v>
      </c>
      <c r="AG51" s="15" t="str">
        <f t="shared" si="9"/>
        <v/>
      </c>
      <c r="AH51" s="15" t="str">
        <f t="shared" si="10"/>
        <v/>
      </c>
      <c r="AI51" s="15" t="str">
        <f t="shared" si="11"/>
        <v/>
      </c>
      <c r="AJ51" s="15" t="str">
        <f t="shared" si="12"/>
        <v/>
      </c>
      <c r="AK51" s="15" t="str">
        <f t="shared" si="13"/>
        <v/>
      </c>
      <c r="AL51" s="15" t="str">
        <f t="shared" si="14"/>
        <v/>
      </c>
      <c r="AM51" s="15" t="str">
        <f t="shared" si="15"/>
        <v/>
      </c>
      <c r="AN51" s="15" t="str">
        <f t="shared" si="16"/>
        <v/>
      </c>
      <c r="AO51" s="14" t="str">
        <f t="shared" si="17"/>
        <v/>
      </c>
    </row>
    <row r="52" spans="1:41" x14ac:dyDescent="0.25">
      <c r="A52" s="21">
        <f>IF('Metric Control Chart'!A52="","",'Metric Control Chart'!A52)</f>
        <v>45451</v>
      </c>
      <c r="B52" s="14" t="str">
        <f>IF('Metric Control Chart'!B52="","",'Metric Control Chart'!B52)</f>
        <v/>
      </c>
      <c r="C52" s="42" t="e">
        <f ca="1">IF($B$10="",IF($B$3="",AVERAGE($B$14:INDEX($A$14:$B$58,MATCH($B$9,$A$14:$A$58,0),2)),$B$3),IF($B$3="",IF($B$10&gt;A52,AVERAGE($B$14:INDEX($A$14:$B$58,MATCH($B$10,$A$14:$A$58,0)-1,2)),AVERAGE(INDEX($A$14:$B$58,MATCH($B$10,$A$14:$A$58,0),2):INDEX($A$14:$B$58,MATCH($B$9,$A$14:$A$58,0),2))),IF($B$10&gt;A52,$B$3,AVERAGE(INDEX($A$14:$B$58,MATCH($B$10,$A$14:$A$58,0),2):INDEX($A$14:$B$58,MATCH($B$9,$A$14:$A$58,0),2)))))</f>
        <v>#DIV/0!</v>
      </c>
      <c r="D52" s="14" t="str">
        <f t="shared" si="3"/>
        <v/>
      </c>
      <c r="E52" s="39" t="e">
        <f ca="1">IF($B$10="",AVERAGE($D$15:INDEX($A$14:$D$58,MATCH($B$9,$A$14:$A$58,0),4)),IF($B$10&gt;A52,AVERAGE($D$14:INDEX($A$14:$D$58,MATCH($B$10-1,$A$14:$A$58,1),4)),AVERAGE(INDEX($A$14:$D$58,MATCH($B$10,$A$14:$A$58,0),4):INDEX($A$14:$D$58,MATCH($B$9,$A$14:$A$58,0),4))))</f>
        <v>#DIV/0!</v>
      </c>
      <c r="F52" s="39" t="str">
        <f t="shared" si="18"/>
        <v/>
      </c>
      <c r="G52" s="60" t="str">
        <f t="shared" si="0"/>
        <v/>
      </c>
      <c r="H52" s="60" t="str">
        <f t="shared" si="1"/>
        <v/>
      </c>
      <c r="I52" s="15" t="e">
        <f>IF('Metric Control Chart'!$B$9="",NA(),IF('Metric Control Chart'!$B$10="",'Metric Control Chart'!$B$9,IF('Metric Control Chart'!$B$11&gt;Rules!A52,'Metric Control Chart'!$B$9,'Metric Control Chart'!$B$10)))</f>
        <v>#N/A</v>
      </c>
      <c r="J52" s="15" t="e">
        <f>IF('Metric Control Chart'!#REF!="",NA(),'Metric Control Chart'!#REF!)</f>
        <v>#REF!</v>
      </c>
      <c r="K52" s="15" t="str">
        <f t="shared" si="2"/>
        <v/>
      </c>
      <c r="L52" s="15" t="e">
        <f t="shared" si="4"/>
        <v>#N/A</v>
      </c>
      <c r="M52" s="15" t="e">
        <f t="shared" si="27"/>
        <v>#N/A</v>
      </c>
      <c r="N52" s="15" t="e">
        <f t="shared" si="28"/>
        <v>#N/A</v>
      </c>
      <c r="O52" s="15" t="e">
        <f t="shared" si="31"/>
        <v>#N/A</v>
      </c>
      <c r="P52" s="15" t="e">
        <f t="shared" si="29"/>
        <v>#N/A</v>
      </c>
      <c r="Q52" s="15" t="e">
        <f t="shared" si="30"/>
        <v>#N/A</v>
      </c>
      <c r="R52" s="15" t="e">
        <f t="shared" si="33"/>
        <v>#N/A</v>
      </c>
      <c r="S52" s="15" t="e">
        <f t="shared" si="32"/>
        <v>#N/A</v>
      </c>
      <c r="T52" s="58" t="e">
        <f t="shared" ca="1" si="5"/>
        <v>#DIV/0!</v>
      </c>
      <c r="U52" s="58" t="e">
        <f t="shared" ca="1" si="6"/>
        <v>#VALUE!</v>
      </c>
      <c r="V52" s="15" t="str">
        <f t="shared" si="19"/>
        <v/>
      </c>
      <c r="W52" s="15" t="str">
        <f t="shared" si="20"/>
        <v/>
      </c>
      <c r="X52" s="15" t="str">
        <f t="shared" si="21"/>
        <v/>
      </c>
      <c r="Y52" s="15" t="str">
        <f t="shared" si="22"/>
        <v/>
      </c>
      <c r="Z52" s="15" t="str">
        <f t="shared" si="23"/>
        <v/>
      </c>
      <c r="AA52" s="15" t="str">
        <f t="shared" si="24"/>
        <v/>
      </c>
      <c r="AB52" s="15" t="str">
        <f t="shared" si="7"/>
        <v/>
      </c>
      <c r="AC52" s="15" t="str">
        <f t="shared" si="8"/>
        <v/>
      </c>
      <c r="AD52" s="59" t="str">
        <f t="shared" si="25"/>
        <v/>
      </c>
      <c r="AE52" s="15">
        <f t="shared" si="26"/>
        <v>1</v>
      </c>
      <c r="AF52" s="15">
        <v>39</v>
      </c>
      <c r="AG52" s="15" t="str">
        <f t="shared" si="9"/>
        <v/>
      </c>
      <c r="AH52" s="15" t="str">
        <f t="shared" si="10"/>
        <v/>
      </c>
      <c r="AI52" s="15" t="str">
        <f t="shared" si="11"/>
        <v/>
      </c>
      <c r="AJ52" s="15" t="str">
        <f t="shared" si="12"/>
        <v/>
      </c>
      <c r="AK52" s="15" t="str">
        <f t="shared" si="13"/>
        <v/>
      </c>
      <c r="AL52" s="15" t="str">
        <f t="shared" si="14"/>
        <v/>
      </c>
      <c r="AM52" s="15" t="str">
        <f t="shared" si="15"/>
        <v/>
      </c>
      <c r="AN52" s="15" t="str">
        <f t="shared" si="16"/>
        <v/>
      </c>
      <c r="AO52" s="14" t="str">
        <f t="shared" si="17"/>
        <v/>
      </c>
    </row>
    <row r="53" spans="1:41" x14ac:dyDescent="0.25">
      <c r="A53" s="21">
        <f>IF('Metric Control Chart'!A53="","",'Metric Control Chart'!A53)</f>
        <v>45452</v>
      </c>
      <c r="B53" s="14" t="str">
        <f>IF('Metric Control Chart'!B53="","",'Metric Control Chart'!B53)</f>
        <v/>
      </c>
      <c r="C53" s="42" t="e">
        <f ca="1">IF($B$10="",IF($B$3="",AVERAGE($B$14:INDEX($A$14:$B$58,MATCH($B$9,$A$14:$A$58,0),2)),$B$3),IF($B$3="",IF($B$10&gt;A53,AVERAGE($B$14:INDEX($A$14:$B$58,MATCH($B$10,$A$14:$A$58,0)-1,2)),AVERAGE(INDEX($A$14:$B$58,MATCH($B$10,$A$14:$A$58,0),2):INDEX($A$14:$B$58,MATCH($B$9,$A$14:$A$58,0),2))),IF($B$10&gt;A53,$B$3,AVERAGE(INDEX($A$14:$B$58,MATCH($B$10,$A$14:$A$58,0),2):INDEX($A$14:$B$58,MATCH($B$9,$A$14:$A$58,0),2)))))</f>
        <v>#DIV/0!</v>
      </c>
      <c r="D53" s="14" t="str">
        <f t="shared" si="3"/>
        <v/>
      </c>
      <c r="E53" s="39" t="e">
        <f ca="1">IF($B$10="",AVERAGE($D$15:INDEX($A$14:$D$58,MATCH($B$9,$A$14:$A$58,0),4)),IF($B$10&gt;A53,AVERAGE($D$14:INDEX($A$14:$D$58,MATCH($B$10-1,$A$14:$A$58,1),4)),AVERAGE(INDEX($A$14:$D$58,MATCH($B$10,$A$14:$A$58,0),4):INDEX($A$14:$D$58,MATCH($B$9,$A$14:$A$58,0),4))))</f>
        <v>#DIV/0!</v>
      </c>
      <c r="F53" s="39" t="str">
        <f t="shared" si="18"/>
        <v/>
      </c>
      <c r="G53" s="60" t="str">
        <f t="shared" si="0"/>
        <v/>
      </c>
      <c r="H53" s="60" t="str">
        <f t="shared" si="1"/>
        <v/>
      </c>
      <c r="I53" s="15" t="e">
        <f>IF('Metric Control Chart'!$B$9="",NA(),IF('Metric Control Chart'!$B$10="",'Metric Control Chart'!$B$9,IF('Metric Control Chart'!$B$11&gt;Rules!A53,'Metric Control Chart'!$B$9,'Metric Control Chart'!$B$10)))</f>
        <v>#N/A</v>
      </c>
      <c r="J53" s="15" t="e">
        <f>IF('Metric Control Chart'!#REF!="",NA(),'Metric Control Chart'!#REF!)</f>
        <v>#REF!</v>
      </c>
      <c r="K53" s="15" t="str">
        <f t="shared" si="2"/>
        <v/>
      </c>
      <c r="L53" s="15" t="e">
        <f t="shared" si="4"/>
        <v>#N/A</v>
      </c>
      <c r="M53" s="15" t="e">
        <f t="shared" si="27"/>
        <v>#N/A</v>
      </c>
      <c r="N53" s="15" t="e">
        <f t="shared" si="28"/>
        <v>#N/A</v>
      </c>
      <c r="O53" s="15" t="e">
        <f t="shared" si="31"/>
        <v>#N/A</v>
      </c>
      <c r="P53" s="15" t="e">
        <f t="shared" si="29"/>
        <v>#N/A</v>
      </c>
      <c r="Q53" s="15" t="e">
        <f t="shared" si="30"/>
        <v>#N/A</v>
      </c>
      <c r="R53" s="15" t="e">
        <f t="shared" si="33"/>
        <v>#N/A</v>
      </c>
      <c r="S53" s="15" t="e">
        <f t="shared" si="32"/>
        <v>#N/A</v>
      </c>
      <c r="T53" s="58" t="e">
        <f t="shared" ca="1" si="5"/>
        <v>#DIV/0!</v>
      </c>
      <c r="U53" s="58" t="e">
        <f t="shared" ca="1" si="6"/>
        <v>#VALUE!</v>
      </c>
      <c r="V53" s="15" t="str">
        <f t="shared" si="19"/>
        <v/>
      </c>
      <c r="W53" s="15" t="str">
        <f t="shared" si="20"/>
        <v/>
      </c>
      <c r="X53" s="15" t="str">
        <f t="shared" si="21"/>
        <v/>
      </c>
      <c r="Y53" s="15" t="str">
        <f t="shared" si="22"/>
        <v/>
      </c>
      <c r="Z53" s="15" t="str">
        <f t="shared" si="23"/>
        <v/>
      </c>
      <c r="AA53" s="15" t="str">
        <f t="shared" si="24"/>
        <v/>
      </c>
      <c r="AB53" s="15" t="str">
        <f t="shared" si="7"/>
        <v/>
      </c>
      <c r="AC53" s="15" t="str">
        <f t="shared" si="8"/>
        <v/>
      </c>
      <c r="AD53" s="59" t="str">
        <f t="shared" si="25"/>
        <v/>
      </c>
      <c r="AE53" s="15">
        <f t="shared" si="26"/>
        <v>1</v>
      </c>
      <c r="AF53" s="15">
        <v>40</v>
      </c>
      <c r="AG53" s="15" t="str">
        <f t="shared" si="9"/>
        <v/>
      </c>
      <c r="AH53" s="15" t="str">
        <f t="shared" si="10"/>
        <v/>
      </c>
      <c r="AI53" s="15" t="str">
        <f t="shared" si="11"/>
        <v/>
      </c>
      <c r="AJ53" s="15" t="str">
        <f t="shared" si="12"/>
        <v/>
      </c>
      <c r="AK53" s="15" t="str">
        <f t="shared" si="13"/>
        <v/>
      </c>
      <c r="AL53" s="15" t="str">
        <f t="shared" si="14"/>
        <v/>
      </c>
      <c r="AM53" s="15" t="str">
        <f t="shared" si="15"/>
        <v/>
      </c>
      <c r="AN53" s="15" t="str">
        <f t="shared" si="16"/>
        <v/>
      </c>
      <c r="AO53" s="14" t="str">
        <f t="shared" si="17"/>
        <v/>
      </c>
    </row>
    <row r="54" spans="1:41" x14ac:dyDescent="0.25">
      <c r="A54" s="21">
        <f>IF('Metric Control Chart'!A54="","",'Metric Control Chart'!A54)</f>
        <v>45453</v>
      </c>
      <c r="B54" s="14" t="str">
        <f>IF('Metric Control Chart'!B54="","",'Metric Control Chart'!B54)</f>
        <v/>
      </c>
      <c r="C54" s="42" t="e">
        <f ca="1">IF($B$10="",IF($B$3="",AVERAGE($B$14:INDEX($A$14:$B$58,MATCH($B$9,$A$14:$A$58,0),2)),$B$3),IF($B$3="",IF($B$10&gt;A54,AVERAGE($B$14:INDEX($A$14:$B$58,MATCH($B$10,$A$14:$A$58,0)-1,2)),AVERAGE(INDEX($A$14:$B$58,MATCH($B$10,$A$14:$A$58,0),2):INDEX($A$14:$B$58,MATCH($B$9,$A$14:$A$58,0),2))),IF($B$10&gt;A54,$B$3,AVERAGE(INDEX($A$14:$B$58,MATCH($B$10,$A$14:$A$58,0),2):INDEX($A$14:$B$58,MATCH($B$9,$A$14:$A$58,0),2)))))</f>
        <v>#DIV/0!</v>
      </c>
      <c r="D54" s="14" t="str">
        <f t="shared" si="3"/>
        <v/>
      </c>
      <c r="E54" s="39" t="e">
        <f ca="1">IF($B$10="",AVERAGE($D$15:INDEX($A$14:$D$58,MATCH($B$9,$A$14:$A$58,0),4)),IF($B$10&gt;A54,AVERAGE($D$14:INDEX($A$14:$D$58,MATCH($B$10-1,$A$14:$A$58,1),4)),AVERAGE(INDEX($A$14:$D$58,MATCH($B$10,$A$14:$A$58,0),4):INDEX($A$14:$D$58,MATCH($B$9,$A$14:$A$58,0),4))))</f>
        <v>#DIV/0!</v>
      </c>
      <c r="F54" s="39" t="str">
        <f t="shared" si="18"/>
        <v/>
      </c>
      <c r="G54" s="60" t="str">
        <f t="shared" si="0"/>
        <v/>
      </c>
      <c r="H54" s="60" t="str">
        <f t="shared" si="1"/>
        <v/>
      </c>
      <c r="I54" s="15" t="e">
        <f>IF('Metric Control Chart'!$B$9="",NA(),IF('Metric Control Chart'!$B$10="",'Metric Control Chart'!$B$9,IF('Metric Control Chart'!$B$11&gt;Rules!A54,'Metric Control Chart'!$B$9,'Metric Control Chart'!$B$10)))</f>
        <v>#N/A</v>
      </c>
      <c r="J54" s="15" t="e">
        <f>IF('Metric Control Chart'!#REF!="",NA(),'Metric Control Chart'!#REF!)</f>
        <v>#REF!</v>
      </c>
      <c r="K54" s="15" t="str">
        <f t="shared" si="2"/>
        <v/>
      </c>
      <c r="L54" s="15" t="e">
        <f t="shared" si="4"/>
        <v>#N/A</v>
      </c>
      <c r="M54" s="15" t="e">
        <f t="shared" si="27"/>
        <v>#N/A</v>
      </c>
      <c r="N54" s="15" t="e">
        <f t="shared" si="28"/>
        <v>#N/A</v>
      </c>
      <c r="O54" s="15" t="e">
        <f t="shared" si="31"/>
        <v>#N/A</v>
      </c>
      <c r="P54" s="15" t="e">
        <f t="shared" si="29"/>
        <v>#N/A</v>
      </c>
      <c r="Q54" s="15" t="e">
        <f t="shared" si="30"/>
        <v>#N/A</v>
      </c>
      <c r="R54" s="15" t="e">
        <f t="shared" si="33"/>
        <v>#N/A</v>
      </c>
      <c r="S54" s="15" t="e">
        <f t="shared" si="32"/>
        <v>#N/A</v>
      </c>
      <c r="T54" s="58" t="e">
        <f t="shared" ca="1" si="5"/>
        <v>#DIV/0!</v>
      </c>
      <c r="U54" s="58" t="e">
        <f t="shared" ca="1" si="6"/>
        <v>#VALUE!</v>
      </c>
      <c r="V54" s="15" t="str">
        <f t="shared" si="19"/>
        <v/>
      </c>
      <c r="W54" s="15" t="str">
        <f t="shared" si="20"/>
        <v/>
      </c>
      <c r="X54" s="15" t="str">
        <f t="shared" si="21"/>
        <v/>
      </c>
      <c r="Y54" s="15" t="str">
        <f t="shared" si="22"/>
        <v/>
      </c>
      <c r="Z54" s="15" t="str">
        <f t="shared" si="23"/>
        <v/>
      </c>
      <c r="AA54" s="15" t="str">
        <f t="shared" si="24"/>
        <v/>
      </c>
      <c r="AB54" s="15" t="str">
        <f t="shared" si="7"/>
        <v/>
      </c>
      <c r="AC54" s="15" t="str">
        <f t="shared" si="8"/>
        <v/>
      </c>
      <c r="AD54" s="59" t="str">
        <f t="shared" si="25"/>
        <v/>
      </c>
      <c r="AE54" s="15">
        <f t="shared" si="26"/>
        <v>1</v>
      </c>
      <c r="AF54" s="15">
        <v>41</v>
      </c>
      <c r="AG54" s="15" t="str">
        <f t="shared" si="9"/>
        <v/>
      </c>
      <c r="AH54" s="15" t="str">
        <f t="shared" si="10"/>
        <v/>
      </c>
      <c r="AI54" s="15" t="str">
        <f t="shared" si="11"/>
        <v/>
      </c>
      <c r="AJ54" s="15" t="str">
        <f t="shared" si="12"/>
        <v/>
      </c>
      <c r="AK54" s="15" t="str">
        <f t="shared" si="13"/>
        <v/>
      </c>
      <c r="AL54" s="15" t="str">
        <f t="shared" si="14"/>
        <v/>
      </c>
      <c r="AM54" s="15" t="str">
        <f t="shared" si="15"/>
        <v/>
      </c>
      <c r="AN54" s="15" t="str">
        <f t="shared" si="16"/>
        <v/>
      </c>
      <c r="AO54" s="14" t="str">
        <f t="shared" si="17"/>
        <v/>
      </c>
    </row>
    <row r="55" spans="1:41" x14ac:dyDescent="0.25">
      <c r="A55" s="21">
        <f>IF('Metric Control Chart'!A55="","",'Metric Control Chart'!A55)</f>
        <v>45454</v>
      </c>
      <c r="B55" s="14" t="str">
        <f>IF('Metric Control Chart'!B55="","",'Metric Control Chart'!B55)</f>
        <v/>
      </c>
      <c r="C55" s="42" t="e">
        <f ca="1">IF($B$10="",IF($B$3="",AVERAGE($B$14:INDEX($A$14:$B$58,MATCH($B$9,$A$14:$A$58,0),2)),$B$3),IF($B$3="",IF($B$10&gt;A55,AVERAGE($B$14:INDEX($A$14:$B$58,MATCH($B$10,$A$14:$A$58,0)-1,2)),AVERAGE(INDEX($A$14:$B$58,MATCH($B$10,$A$14:$A$58,0),2):INDEX($A$14:$B$58,MATCH($B$9,$A$14:$A$58,0),2))),IF($B$10&gt;A55,$B$3,AVERAGE(INDEX($A$14:$B$58,MATCH($B$10,$A$14:$A$58,0),2):INDEX($A$14:$B$58,MATCH($B$9,$A$14:$A$58,0),2)))))</f>
        <v>#DIV/0!</v>
      </c>
      <c r="D55" s="14" t="str">
        <f t="shared" si="3"/>
        <v/>
      </c>
      <c r="E55" s="39" t="e">
        <f ca="1">IF($B$10="",AVERAGE($D$15:INDEX($A$14:$D$58,MATCH($B$9,$A$14:$A$58,0),4)),IF($B$10&gt;A55,AVERAGE($D$14:INDEX($A$14:$D$58,MATCH($B$10-1,$A$14:$A$58,1),4)),AVERAGE(INDEX($A$14:$D$58,MATCH($B$10,$A$14:$A$58,0),4):INDEX($A$14:$D$58,MATCH($B$9,$A$14:$A$58,0),4))))</f>
        <v>#DIV/0!</v>
      </c>
      <c r="F55" s="39" t="str">
        <f t="shared" si="18"/>
        <v/>
      </c>
      <c r="G55" s="60" t="str">
        <f t="shared" si="0"/>
        <v/>
      </c>
      <c r="H55" s="60" t="str">
        <f t="shared" si="1"/>
        <v/>
      </c>
      <c r="I55" s="15" t="e">
        <f>IF('Metric Control Chart'!$B$9="",NA(),IF('Metric Control Chart'!$B$10="",'Metric Control Chart'!$B$9,IF('Metric Control Chart'!$B$11&gt;Rules!A55,'Metric Control Chart'!$B$9,'Metric Control Chart'!$B$10)))</f>
        <v>#N/A</v>
      </c>
      <c r="J55" s="15" t="e">
        <f>IF('Metric Control Chart'!#REF!="",NA(),'Metric Control Chart'!#REF!)</f>
        <v>#REF!</v>
      </c>
      <c r="K55" s="15" t="str">
        <f t="shared" si="2"/>
        <v/>
      </c>
      <c r="L55" s="15" t="e">
        <f t="shared" si="4"/>
        <v>#N/A</v>
      </c>
      <c r="M55" s="15" t="e">
        <f t="shared" si="27"/>
        <v>#N/A</v>
      </c>
      <c r="N55" s="15" t="e">
        <f t="shared" si="28"/>
        <v>#N/A</v>
      </c>
      <c r="O55" s="15" t="e">
        <f t="shared" si="31"/>
        <v>#N/A</v>
      </c>
      <c r="P55" s="15" t="e">
        <f t="shared" si="29"/>
        <v>#N/A</v>
      </c>
      <c r="Q55" s="15" t="e">
        <f t="shared" si="30"/>
        <v>#N/A</v>
      </c>
      <c r="R55" s="15" t="e">
        <f t="shared" si="33"/>
        <v>#N/A</v>
      </c>
      <c r="S55" s="15" t="e">
        <f t="shared" si="32"/>
        <v>#N/A</v>
      </c>
      <c r="T55" s="58" t="e">
        <f t="shared" ca="1" si="5"/>
        <v>#DIV/0!</v>
      </c>
      <c r="U55" s="58" t="e">
        <f t="shared" ca="1" si="6"/>
        <v>#VALUE!</v>
      </c>
      <c r="V55" s="15" t="str">
        <f t="shared" si="19"/>
        <v/>
      </c>
      <c r="W55" s="15" t="str">
        <f t="shared" si="20"/>
        <v/>
      </c>
      <c r="X55" s="15" t="str">
        <f t="shared" si="21"/>
        <v/>
      </c>
      <c r="Y55" s="15" t="str">
        <f t="shared" si="22"/>
        <v/>
      </c>
      <c r="Z55" s="15" t="str">
        <f t="shared" si="23"/>
        <v/>
      </c>
      <c r="AA55" s="15" t="str">
        <f t="shared" si="24"/>
        <v/>
      </c>
      <c r="AB55" s="15" t="str">
        <f t="shared" si="7"/>
        <v/>
      </c>
      <c r="AC55" s="15" t="str">
        <f t="shared" si="8"/>
        <v/>
      </c>
      <c r="AD55" s="59" t="str">
        <f t="shared" si="25"/>
        <v/>
      </c>
      <c r="AE55" s="15">
        <f t="shared" si="26"/>
        <v>1</v>
      </c>
      <c r="AF55" s="15">
        <v>42</v>
      </c>
      <c r="AG55" s="15" t="str">
        <f t="shared" si="9"/>
        <v/>
      </c>
      <c r="AH55" s="15" t="str">
        <f t="shared" si="10"/>
        <v/>
      </c>
      <c r="AI55" s="15" t="str">
        <f t="shared" si="11"/>
        <v/>
      </c>
      <c r="AJ55" s="15" t="str">
        <f t="shared" si="12"/>
        <v/>
      </c>
      <c r="AK55" s="15" t="str">
        <f t="shared" si="13"/>
        <v/>
      </c>
      <c r="AL55" s="15" t="str">
        <f t="shared" si="14"/>
        <v/>
      </c>
      <c r="AM55" s="15" t="str">
        <f t="shared" si="15"/>
        <v/>
      </c>
      <c r="AN55" s="15" t="str">
        <f t="shared" si="16"/>
        <v/>
      </c>
      <c r="AO55" s="14" t="str">
        <f t="shared" si="17"/>
        <v/>
      </c>
    </row>
    <row r="56" spans="1:41" x14ac:dyDescent="0.25">
      <c r="A56" s="21">
        <f>IF('Metric Control Chart'!A56="","",'Metric Control Chart'!A56)</f>
        <v>45455</v>
      </c>
      <c r="B56" s="14" t="str">
        <f>IF('Metric Control Chart'!B56="","",'Metric Control Chart'!B56)</f>
        <v/>
      </c>
      <c r="C56" s="42" t="e">
        <f ca="1">IF($B$10="",IF($B$3="",AVERAGE($B$14:INDEX($A$14:$B$58,MATCH($B$9,$A$14:$A$58,0),2)),$B$3),IF($B$3="",IF($B$10&gt;A56,AVERAGE($B$14:INDEX($A$14:$B$58,MATCH($B$10,$A$14:$A$58,0)-1,2)),AVERAGE(INDEX($A$14:$B$58,MATCH($B$10,$A$14:$A$58,0),2):INDEX($A$14:$B$58,MATCH($B$9,$A$14:$A$58,0),2))),IF($B$10&gt;A56,$B$3,AVERAGE(INDEX($A$14:$B$58,MATCH($B$10,$A$14:$A$58,0),2):INDEX($A$14:$B$58,MATCH($B$9,$A$14:$A$58,0),2)))))</f>
        <v>#DIV/0!</v>
      </c>
      <c r="D56" s="14" t="str">
        <f t="shared" si="3"/>
        <v/>
      </c>
      <c r="E56" s="39" t="e">
        <f ca="1">IF($B$10="",AVERAGE($D$15:INDEX($A$14:$D$58,MATCH($B$9,$A$14:$A$58,0),4)),IF($B$10&gt;A56,AVERAGE($D$14:INDEX($A$14:$D$58,MATCH($B$10-1,$A$14:$A$58,1),4)),AVERAGE(INDEX($A$14:$D$58,MATCH($B$10,$A$14:$A$58,0),4):INDEX($A$14:$D$58,MATCH($B$9,$A$14:$A$58,0),4))))</f>
        <v>#DIV/0!</v>
      </c>
      <c r="F56" s="39" t="str">
        <f t="shared" si="18"/>
        <v/>
      </c>
      <c r="G56" s="60" t="str">
        <f t="shared" si="0"/>
        <v/>
      </c>
      <c r="H56" s="60" t="str">
        <f t="shared" si="1"/>
        <v/>
      </c>
      <c r="I56" s="15" t="e">
        <f>IF('Metric Control Chart'!$B$9="",NA(),IF('Metric Control Chart'!$B$10="",'Metric Control Chart'!$B$9,IF('Metric Control Chart'!$B$11&gt;Rules!A56,'Metric Control Chart'!$B$9,'Metric Control Chart'!$B$10)))</f>
        <v>#N/A</v>
      </c>
      <c r="J56" s="15" t="e">
        <f>IF('Metric Control Chart'!#REF!="",NA(),'Metric Control Chart'!#REF!)</f>
        <v>#REF!</v>
      </c>
      <c r="K56" s="15" t="str">
        <f t="shared" si="2"/>
        <v/>
      </c>
      <c r="L56" s="15" t="e">
        <f t="shared" si="4"/>
        <v>#N/A</v>
      </c>
      <c r="M56" s="15" t="e">
        <f t="shared" si="27"/>
        <v>#N/A</v>
      </c>
      <c r="N56" s="15" t="e">
        <f t="shared" si="28"/>
        <v>#N/A</v>
      </c>
      <c r="O56" s="15" t="e">
        <f t="shared" si="31"/>
        <v>#N/A</v>
      </c>
      <c r="P56" s="15" t="e">
        <f t="shared" si="29"/>
        <v>#N/A</v>
      </c>
      <c r="Q56" s="15" t="e">
        <f t="shared" si="30"/>
        <v>#N/A</v>
      </c>
      <c r="R56" s="15" t="e">
        <f t="shared" si="33"/>
        <v>#N/A</v>
      </c>
      <c r="S56" s="15" t="e">
        <f t="shared" si="32"/>
        <v>#N/A</v>
      </c>
      <c r="T56" s="58" t="e">
        <f t="shared" ca="1" si="5"/>
        <v>#DIV/0!</v>
      </c>
      <c r="U56" s="58" t="e">
        <f t="shared" ca="1" si="6"/>
        <v>#VALUE!</v>
      </c>
      <c r="V56" s="15" t="str">
        <f t="shared" si="19"/>
        <v/>
      </c>
      <c r="W56" s="15" t="str">
        <f t="shared" si="20"/>
        <v/>
      </c>
      <c r="X56" s="15" t="str">
        <f t="shared" si="21"/>
        <v/>
      </c>
      <c r="Y56" s="15" t="str">
        <f t="shared" si="22"/>
        <v/>
      </c>
      <c r="Z56" s="15" t="str">
        <f t="shared" si="23"/>
        <v/>
      </c>
      <c r="AA56" s="15" t="str">
        <f t="shared" si="24"/>
        <v/>
      </c>
      <c r="AB56" s="15" t="str">
        <f t="shared" si="7"/>
        <v/>
      </c>
      <c r="AC56" s="15" t="str">
        <f t="shared" si="8"/>
        <v/>
      </c>
      <c r="AD56" s="59" t="str">
        <f t="shared" si="25"/>
        <v/>
      </c>
      <c r="AE56" s="15">
        <f t="shared" si="26"/>
        <v>1</v>
      </c>
      <c r="AF56" s="15">
        <v>43</v>
      </c>
      <c r="AG56" s="15" t="str">
        <f t="shared" si="9"/>
        <v/>
      </c>
      <c r="AH56" s="15" t="str">
        <f t="shared" si="10"/>
        <v/>
      </c>
      <c r="AI56" s="15" t="str">
        <f t="shared" si="11"/>
        <v/>
      </c>
      <c r="AJ56" s="15" t="str">
        <f t="shared" si="12"/>
        <v/>
      </c>
      <c r="AK56" s="15" t="str">
        <f t="shared" si="13"/>
        <v/>
      </c>
      <c r="AL56" s="15" t="str">
        <f t="shared" si="14"/>
        <v/>
      </c>
      <c r="AM56" s="15" t="str">
        <f t="shared" si="15"/>
        <v/>
      </c>
      <c r="AN56" s="15" t="str">
        <f t="shared" si="16"/>
        <v/>
      </c>
      <c r="AO56" s="14" t="str">
        <f t="shared" si="17"/>
        <v/>
      </c>
    </row>
    <row r="57" spans="1:41" x14ac:dyDescent="0.25">
      <c r="A57" s="21">
        <f>IF('Metric Control Chart'!A57="","",'Metric Control Chart'!A57)</f>
        <v>45456</v>
      </c>
      <c r="B57" s="14" t="str">
        <f>IF('Metric Control Chart'!B57="","",'Metric Control Chart'!B57)</f>
        <v/>
      </c>
      <c r="C57" s="42" t="e">
        <f ca="1">IF($B$10="",IF($B$3="",AVERAGE($B$14:INDEX($A$14:$B$58,MATCH($B$9,$A$14:$A$58,0),2)),$B$3),IF($B$3="",IF($B$10&gt;A57,AVERAGE($B$14:INDEX($A$14:$B$58,MATCH($B$10,$A$14:$A$58,0)-1,2)),AVERAGE(INDEX($A$14:$B$58,MATCH($B$10,$A$14:$A$58,0),2):INDEX($A$14:$B$58,MATCH($B$9,$A$14:$A$58,0),2))),IF($B$10&gt;A57,$B$3,AVERAGE(INDEX($A$14:$B$58,MATCH($B$10,$A$14:$A$58,0),2):INDEX($A$14:$B$58,MATCH($B$9,$A$14:$A$58,0),2)))))</f>
        <v>#DIV/0!</v>
      </c>
      <c r="D57" s="14" t="str">
        <f t="shared" si="3"/>
        <v/>
      </c>
      <c r="E57" s="39" t="e">
        <f ca="1">IF($B$10="",AVERAGE($D$15:INDEX($A$14:$D$58,MATCH($B$9,$A$14:$A$58,0),4)),IF($B$10&gt;A57,AVERAGE($D$14:INDEX($A$14:$D$58,MATCH($B$10-1,$A$14:$A$58,1),4)),AVERAGE(INDEX($A$14:$D$58,MATCH($B$10,$A$14:$A$58,0),4):INDEX($A$14:$D$58,MATCH($B$9,$A$14:$A$58,0),4))))</f>
        <v>#DIV/0!</v>
      </c>
      <c r="F57" s="39" t="str">
        <f t="shared" si="18"/>
        <v/>
      </c>
      <c r="G57" s="60" t="str">
        <f t="shared" si="0"/>
        <v/>
      </c>
      <c r="H57" s="60" t="str">
        <f t="shared" si="1"/>
        <v/>
      </c>
      <c r="I57" s="15" t="e">
        <f>IF('Metric Control Chart'!$B$9="",NA(),IF('Metric Control Chart'!$B$10="",'Metric Control Chart'!$B$9,IF('Metric Control Chart'!$B$11&gt;Rules!A57,'Metric Control Chart'!$B$9,'Metric Control Chart'!$B$10)))</f>
        <v>#N/A</v>
      </c>
      <c r="J57" s="15" t="e">
        <f>IF('Metric Control Chart'!#REF!="",NA(),'Metric Control Chart'!#REF!)</f>
        <v>#REF!</v>
      </c>
      <c r="K57" s="15" t="str">
        <f t="shared" si="2"/>
        <v/>
      </c>
      <c r="L57" s="15" t="e">
        <f t="shared" si="4"/>
        <v>#N/A</v>
      </c>
      <c r="M57" s="15" t="e">
        <f t="shared" si="27"/>
        <v>#N/A</v>
      </c>
      <c r="N57" s="15" t="e">
        <f t="shared" si="28"/>
        <v>#N/A</v>
      </c>
      <c r="O57" s="15" t="e">
        <f t="shared" si="31"/>
        <v>#N/A</v>
      </c>
      <c r="P57" s="15" t="e">
        <f t="shared" si="29"/>
        <v>#N/A</v>
      </c>
      <c r="Q57" s="15" t="e">
        <f t="shared" si="30"/>
        <v>#N/A</v>
      </c>
      <c r="R57" s="15" t="e">
        <f t="shared" si="33"/>
        <v>#N/A</v>
      </c>
      <c r="S57" s="15" t="e">
        <f t="shared" si="32"/>
        <v>#N/A</v>
      </c>
      <c r="T57" s="58" t="e">
        <f t="shared" ca="1" si="5"/>
        <v>#DIV/0!</v>
      </c>
      <c r="U57" s="58" t="e">
        <f t="shared" ca="1" si="6"/>
        <v>#VALUE!</v>
      </c>
      <c r="V57" s="15" t="str">
        <f t="shared" si="19"/>
        <v/>
      </c>
      <c r="W57" s="15" t="str">
        <f t="shared" si="20"/>
        <v/>
      </c>
      <c r="X57" s="15" t="str">
        <f t="shared" si="21"/>
        <v/>
      </c>
      <c r="Y57" s="15" t="str">
        <f t="shared" si="22"/>
        <v/>
      </c>
      <c r="Z57" s="15" t="str">
        <f t="shared" si="23"/>
        <v/>
      </c>
      <c r="AA57" s="15" t="str">
        <f t="shared" si="24"/>
        <v/>
      </c>
      <c r="AB57" s="15" t="str">
        <f t="shared" si="7"/>
        <v/>
      </c>
      <c r="AC57" s="15" t="str">
        <f t="shared" si="8"/>
        <v/>
      </c>
      <c r="AD57" s="59" t="str">
        <f t="shared" si="25"/>
        <v/>
      </c>
      <c r="AE57" s="15">
        <f t="shared" si="26"/>
        <v>1</v>
      </c>
      <c r="AF57" s="15">
        <v>44</v>
      </c>
      <c r="AG57" s="15" t="str">
        <f t="shared" si="9"/>
        <v/>
      </c>
      <c r="AH57" s="15" t="str">
        <f t="shared" si="10"/>
        <v/>
      </c>
      <c r="AI57" s="15" t="str">
        <f t="shared" si="11"/>
        <v/>
      </c>
      <c r="AJ57" s="15" t="str">
        <f t="shared" si="12"/>
        <v/>
      </c>
      <c r="AK57" s="15" t="str">
        <f t="shared" si="13"/>
        <v/>
      </c>
      <c r="AL57" s="15" t="str">
        <f t="shared" si="14"/>
        <v/>
      </c>
      <c r="AM57" s="15" t="str">
        <f t="shared" si="15"/>
        <v/>
      </c>
      <c r="AN57" s="15" t="str">
        <f t="shared" si="16"/>
        <v/>
      </c>
      <c r="AO57" s="14" t="str">
        <f t="shared" si="17"/>
        <v/>
      </c>
    </row>
    <row r="58" spans="1:41" x14ac:dyDescent="0.25">
      <c r="A58" s="21">
        <f>IF('Metric Control Chart'!A58="","",'Metric Control Chart'!A58)</f>
        <v>45457</v>
      </c>
      <c r="B58" s="14" t="str">
        <f>IF('Metric Control Chart'!B58="","",'Metric Control Chart'!B58)</f>
        <v/>
      </c>
      <c r="C58" s="42" t="e">
        <f ca="1">IF($B$10="",IF($B$3="",AVERAGE($B$14:INDEX($A$14:$B$58,MATCH($B$9,$A$14:$A$58,0),2)),$B$3),IF($B$3="",IF($B$10&gt;A58,AVERAGE($B$14:INDEX($A$14:$B$58,MATCH($B$10,$A$14:$A$58,0)-1,2)),AVERAGE(INDEX($A$14:$B$58,MATCH($B$10,$A$14:$A$58,0),2):INDEX($A$14:$B$58,MATCH($B$9,$A$14:$A$58,0),2))),IF($B$10&gt;A58,$B$3,AVERAGE(INDEX($A$14:$B$58,MATCH($B$10,$A$14:$A$58,0),2):INDEX($A$14:$B$58,MATCH($B$9,$A$14:$A$58,0),2)))))</f>
        <v>#DIV/0!</v>
      </c>
      <c r="D58" s="14" t="str">
        <f t="shared" si="3"/>
        <v/>
      </c>
      <c r="E58" s="39" t="e">
        <f ca="1">IF($B$10="",AVERAGE($D$15:INDEX($A$14:$D$58,MATCH($B$9,$A$14:$A$58,0),4)),IF($B$10&gt;A58,AVERAGE($D$14:INDEX($A$14:$D$58,MATCH($B$10-1,$A$14:$A$58,1),4)),AVERAGE(INDEX($A$14:$D$58,MATCH($B$10,$A$14:$A$58,0),4):INDEX($A$14:$D$58,MATCH($B$9,$A$14:$A$58,0),4))))</f>
        <v>#DIV/0!</v>
      </c>
      <c r="F58" s="39" t="str">
        <f t="shared" si="18"/>
        <v/>
      </c>
      <c r="G58" s="60" t="str">
        <f t="shared" si="0"/>
        <v/>
      </c>
      <c r="H58" s="60" t="str">
        <f t="shared" si="1"/>
        <v/>
      </c>
      <c r="I58" s="15" t="e">
        <f>IF('Metric Control Chart'!$B$9="",NA(),IF('Metric Control Chart'!$B$10="",'Metric Control Chart'!$B$9,IF('Metric Control Chart'!$B$11&gt;Rules!A58,'Metric Control Chart'!$B$9,'Metric Control Chart'!$B$10)))</f>
        <v>#N/A</v>
      </c>
      <c r="J58" s="15" t="e">
        <f>IF('Metric Control Chart'!#REF!="",NA(),'Metric Control Chart'!#REF!)</f>
        <v>#REF!</v>
      </c>
      <c r="K58" s="15" t="str">
        <f t="shared" si="2"/>
        <v/>
      </c>
      <c r="L58" s="15" t="e">
        <f t="shared" si="4"/>
        <v>#N/A</v>
      </c>
      <c r="M58" s="15" t="e">
        <f t="shared" si="27"/>
        <v>#N/A</v>
      </c>
      <c r="N58" s="15" t="e">
        <f t="shared" si="28"/>
        <v>#N/A</v>
      </c>
      <c r="O58" s="15" t="e">
        <f t="shared" si="31"/>
        <v>#N/A</v>
      </c>
      <c r="P58" s="15" t="e">
        <f t="shared" si="29"/>
        <v>#N/A</v>
      </c>
      <c r="Q58" s="15" t="e">
        <f t="shared" si="30"/>
        <v>#N/A</v>
      </c>
      <c r="R58" s="15" t="e">
        <f t="shared" si="33"/>
        <v>#N/A</v>
      </c>
      <c r="S58" s="15" t="e">
        <f t="shared" si="32"/>
        <v>#N/A</v>
      </c>
      <c r="T58" s="58" t="e">
        <f t="shared" ca="1" si="5"/>
        <v>#DIV/0!</v>
      </c>
      <c r="U58" s="58" t="e">
        <f t="shared" ca="1" si="6"/>
        <v>#VALUE!</v>
      </c>
      <c r="V58" s="15" t="str">
        <f t="shared" si="19"/>
        <v/>
      </c>
      <c r="W58" s="15" t="str">
        <f t="shared" si="20"/>
        <v/>
      </c>
      <c r="X58" s="15" t="str">
        <f t="shared" si="21"/>
        <v/>
      </c>
      <c r="Y58" s="15" t="str">
        <f t="shared" si="22"/>
        <v/>
      </c>
      <c r="Z58" s="15" t="str">
        <f t="shared" si="23"/>
        <v/>
      </c>
      <c r="AA58" s="15" t="str">
        <f t="shared" si="24"/>
        <v/>
      </c>
      <c r="AB58" s="15" t="str">
        <f t="shared" si="7"/>
        <v/>
      </c>
      <c r="AC58" s="15" t="str">
        <f t="shared" si="8"/>
        <v/>
      </c>
      <c r="AD58" s="59" t="str">
        <f t="shared" si="25"/>
        <v/>
      </c>
      <c r="AE58" s="15">
        <f t="shared" si="26"/>
        <v>1</v>
      </c>
      <c r="AF58" s="15">
        <v>45</v>
      </c>
      <c r="AG58" s="15" t="str">
        <f t="shared" si="9"/>
        <v/>
      </c>
      <c r="AH58" s="15" t="str">
        <f t="shared" si="10"/>
        <v/>
      </c>
      <c r="AI58" s="15" t="str">
        <f t="shared" si="11"/>
        <v/>
      </c>
      <c r="AJ58" s="15" t="str">
        <f t="shared" si="12"/>
        <v/>
      </c>
      <c r="AK58" s="15" t="str">
        <f t="shared" si="13"/>
        <v/>
      </c>
      <c r="AL58" s="15" t="str">
        <f t="shared" si="14"/>
        <v/>
      </c>
      <c r="AM58" s="15" t="str">
        <f t="shared" si="15"/>
        <v/>
      </c>
      <c r="AN58" s="15" t="str">
        <f t="shared" si="16"/>
        <v/>
      </c>
      <c r="AO58" s="14" t="str">
        <f t="shared" si="17"/>
        <v/>
      </c>
    </row>
    <row r="59" spans="1:41" x14ac:dyDescent="0.25">
      <c r="A59" s="26"/>
      <c r="I59" s="27"/>
      <c r="J59" s="27"/>
      <c r="K59" s="27"/>
      <c r="L59" s="27"/>
      <c r="M59" s="27"/>
      <c r="N59" s="27"/>
      <c r="O59" s="27"/>
      <c r="P59" s="27"/>
      <c r="Q59" s="27"/>
      <c r="R59" s="27"/>
      <c r="S59" s="27"/>
      <c r="T59" s="27"/>
      <c r="U59" s="27"/>
      <c r="V59" s="27"/>
      <c r="W59" s="27"/>
      <c r="X59" s="27"/>
      <c r="Y59" s="27"/>
      <c r="Z59" s="27"/>
      <c r="AA59" s="27"/>
      <c r="AB59" s="27"/>
      <c r="AC59" s="27"/>
      <c r="AD59" s="27"/>
      <c r="AE59" s="27"/>
      <c r="AF59" s="27"/>
    </row>
    <row r="60" spans="1:41" x14ac:dyDescent="0.25">
      <c r="A60" s="26"/>
      <c r="I60" s="27"/>
      <c r="J60" s="27"/>
      <c r="K60" s="27"/>
      <c r="L60" s="27"/>
      <c r="M60" s="27"/>
      <c r="N60" s="27"/>
      <c r="O60" s="27"/>
      <c r="P60" s="27"/>
      <c r="Q60" s="27"/>
      <c r="R60" s="27"/>
      <c r="S60" s="27"/>
      <c r="V60" s="27"/>
      <c r="W60" s="27"/>
      <c r="X60" s="27"/>
      <c r="Y60" s="27"/>
      <c r="Z60" s="27"/>
      <c r="AA60" s="27"/>
      <c r="AB60" s="27"/>
      <c r="AC60" s="27"/>
      <c r="AD60" s="28"/>
      <c r="AE60" s="27"/>
      <c r="AF60" s="27"/>
    </row>
    <row r="61" spans="1:41" x14ac:dyDescent="0.25">
      <c r="A61" s="26"/>
      <c r="I61" s="27"/>
      <c r="J61" s="27"/>
      <c r="K61" s="27"/>
      <c r="L61" s="27"/>
      <c r="M61" s="27"/>
      <c r="N61" s="27"/>
      <c r="O61" s="27"/>
      <c r="P61" s="27"/>
      <c r="Q61" s="27"/>
      <c r="R61" s="27"/>
      <c r="S61" s="27"/>
      <c r="V61" s="27"/>
      <c r="W61" s="27"/>
      <c r="X61" s="27"/>
      <c r="Y61" s="27"/>
      <c r="Z61" s="27"/>
      <c r="AA61" s="27"/>
      <c r="AB61" s="27"/>
      <c r="AC61" s="27"/>
      <c r="AD61" s="28"/>
      <c r="AE61" s="27"/>
      <c r="AF61" s="27"/>
    </row>
    <row r="62" spans="1:41" x14ac:dyDescent="0.25">
      <c r="A62" s="26"/>
      <c r="I62" s="27"/>
      <c r="J62" s="27"/>
      <c r="K62" s="27"/>
      <c r="L62" s="27"/>
      <c r="M62" s="27"/>
      <c r="N62" s="27"/>
      <c r="O62" s="27"/>
      <c r="P62" s="27"/>
      <c r="Q62" s="27"/>
      <c r="R62" s="27"/>
      <c r="S62" s="27"/>
      <c r="V62" s="27"/>
      <c r="W62" s="27"/>
      <c r="X62" s="27"/>
      <c r="Y62" s="27"/>
      <c r="Z62" s="27"/>
      <c r="AA62" s="27"/>
      <c r="AB62" s="27"/>
      <c r="AC62" s="27"/>
      <c r="AD62" s="28"/>
      <c r="AE62" s="27"/>
      <c r="AF62" s="27"/>
    </row>
    <row r="63" spans="1:41" x14ac:dyDescent="0.25">
      <c r="A63" s="26"/>
      <c r="I63" s="27"/>
      <c r="J63" s="27"/>
      <c r="K63" s="27"/>
      <c r="L63" s="27"/>
      <c r="M63" s="27"/>
      <c r="N63" s="27"/>
      <c r="O63" s="27"/>
      <c r="P63" s="27"/>
      <c r="Q63" s="27"/>
      <c r="R63" s="27"/>
      <c r="S63" s="27"/>
      <c r="V63" s="27"/>
      <c r="W63" s="27"/>
      <c r="X63" s="27"/>
      <c r="Y63" s="27"/>
      <c r="Z63" s="27"/>
      <c r="AA63" s="27"/>
      <c r="AB63" s="27"/>
      <c r="AC63" s="27"/>
      <c r="AD63" s="28"/>
      <c r="AE63" s="27"/>
      <c r="AF63" s="27"/>
    </row>
    <row r="66" spans="1:19" x14ac:dyDescent="0.25">
      <c r="A66" t="s">
        <v>101</v>
      </c>
    </row>
    <row r="67" spans="1:19" x14ac:dyDescent="0.25">
      <c r="A67" t="e">
        <f ca="1">INDEX($A$14:$A$58,MATCH($B$8,$A$14:$A$58,0)):INDEX($A$14:$A$58,MATCH($B$9,$A$14:$A$58,0))</f>
        <v>#VALUE!</v>
      </c>
      <c r="B67" t="e">
        <f ca="1">INDEX($B$14:$B$58,MATCH($B$8,$A$14:$A$58,0)):INDEX($B$14:$B$58,MATCH($B$9,$A$14:$A$58,0))</f>
        <v>#VALUE!</v>
      </c>
      <c r="C67" t="e">
        <f ca="1">INDEX($C$14:$C$58,MATCH($B$8,$A$14:$A$58,0)):INDEX($C$14:$C$58,MATCH($B$9,$A$14:$A$58,0))</f>
        <v>#VALUE!</v>
      </c>
      <c r="G67" t="e">
        <f ca="1">INDEX($G$14:$G$58,MATCH($B$8,$A$14:$A$58,0)):INDEX($G$14:$G$58,MATCH($B$9,$A$14:$A$58,0))</f>
        <v>#VALUE!</v>
      </c>
      <c r="H67" t="e">
        <f ca="1">INDEX($H$14:$H$58,MATCH($B$8,$A$14:$A$58,0)):INDEX($H$14:$H$58,MATCH($B$9,$A$14:$A$58,0))</f>
        <v>#VALUE!</v>
      </c>
      <c r="I67" t="e">
        <f ca="1">INDEX($I$14:$I$58,MATCH($B$8,$A$14:$A$58,0)):INDEX($I$14:$I$58,MATCH($B$9,$A$14:$A$58,0))</f>
        <v>#VALUE!</v>
      </c>
      <c r="J67" t="e">
        <f ca="1">INDEX($J$14:$J$58,MATCH($B$8,$A$14:$A$58,0)):INDEX($J$14:$J$58,MATCH($B$9,$A$14:$A$58,0))</f>
        <v>#VALUE!</v>
      </c>
      <c r="L67" t="e">
        <f ca="1">INDEX($L$14:$L$58,MATCH($B$8,$A$14:$A$58,0)):INDEX($L$14:$L$58,MATCH($B$9,$A$14:$A$58,0))</f>
        <v>#VALUE!</v>
      </c>
      <c r="M67" t="e">
        <f ca="1">INDEX($M$14:$M$58,MATCH($B$8,$A$14:$A$58,0)):INDEX($M$14:$M$58,MATCH($B$9,$A$14:$A$58,0))</f>
        <v>#VALUE!</v>
      </c>
      <c r="N67" t="e">
        <f ca="1">INDEX($N$14:$N$58,MATCH($B$8,$A$14:$A$58,0)):INDEX($N$14:$N$58,MATCH($B$9,$A$14:$A$58,0))</f>
        <v>#VALUE!</v>
      </c>
      <c r="O67" t="e">
        <f ca="1">INDEX($O$14:$O$58,MATCH($B$8,$A$14:$A$58,0)):INDEX($O$14:$O$58,MATCH($B$9,$A$14:$A$58,0))</f>
        <v>#VALUE!</v>
      </c>
      <c r="P67" t="e">
        <f ca="1">INDEX($P$14:$P$58,MATCH($B$8,$A$14:$A$58,0)):INDEX($P$14:$P$58,MATCH($B$9,$A$14:$A$58,0))</f>
        <v>#VALUE!</v>
      </c>
      <c r="Q67" t="e">
        <f ca="1">INDEX($Q$14:$Q$58,MATCH($B$8,$A$14:$A$58,0)):INDEX($Q$14:$Q$58,MATCH($B$9,$A$14:$A$58,0))</f>
        <v>#VALUE!</v>
      </c>
      <c r="R67" t="e">
        <f ca="1">INDEX($R$14:$R$58,MATCH($B$8,$A$14:$A$58,0)):INDEX($R$14:$R$58,MATCH($B$9,$A$14:$A$58,0))</f>
        <v>#VALUE!</v>
      </c>
      <c r="S67" t="e">
        <f ca="1">INDEX($S$14:$S$58,MATCH($B$8,$A$14:$A$58,0)):INDEX($S$14:$S$58,MATCH($B$9,$A$14:$A$58,0))</f>
        <v>#VALUE!</v>
      </c>
    </row>
  </sheetData>
  <sheetProtection selectLockedCells="1"/>
  <protectedRanges>
    <protectedRange sqref="A3" name="Range2"/>
  </protectedRanges>
  <conditionalFormatting sqref="L12:S12">
    <cfRule type="cellIs" dxfId="8" priority="10" operator="equal">
      <formula>"Yes"</formula>
    </cfRule>
  </conditionalFormatting>
  <conditionalFormatting sqref="O13">
    <cfRule type="expression" dxfId="7" priority="9">
      <formula>O$12="Yes"</formula>
    </cfRule>
  </conditionalFormatting>
  <conditionalFormatting sqref="L13">
    <cfRule type="expression" dxfId="6" priority="8">
      <formula>L$12="Yes"</formula>
    </cfRule>
  </conditionalFormatting>
  <conditionalFormatting sqref="M13">
    <cfRule type="expression" dxfId="5" priority="6">
      <formula>M$12="Yes"</formula>
    </cfRule>
  </conditionalFormatting>
  <conditionalFormatting sqref="N13">
    <cfRule type="expression" dxfId="4" priority="5">
      <formula>N$12="Yes"</formula>
    </cfRule>
  </conditionalFormatting>
  <conditionalFormatting sqref="P13">
    <cfRule type="expression" dxfId="3" priority="4">
      <formula>P$12="Yes"</formula>
    </cfRule>
  </conditionalFormatting>
  <conditionalFormatting sqref="Q13">
    <cfRule type="expression" dxfId="2" priority="3">
      <formula>Q$12="Yes"</formula>
    </cfRule>
  </conditionalFormatting>
  <conditionalFormatting sqref="R13">
    <cfRule type="expression" dxfId="1" priority="2">
      <formula>R$12="Yes"</formula>
    </cfRule>
  </conditionalFormatting>
  <conditionalFormatting sqref="S13">
    <cfRule type="expression" dxfId="0" priority="1">
      <formula>S$12="Yes"</formula>
    </cfRule>
  </conditionalFormatting>
  <dataValidations count="1">
    <dataValidation type="list" allowBlank="1" showInputMessage="1" showErrorMessage="1" sqref="B7" xr:uid="{00000000-0002-0000-0300-000000000000}">
      <formula1>$AF$15:$AF$58</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7df60-2a42-43b7-aa25-e6c49a497c80" xsi:nil="true"/>
    <lcf76f155ced4ddcb4097134ff3c332f xmlns="bf73c2dd-07d4-4da6-8d2f-f8cd4e948afb">
      <Terms xmlns="http://schemas.microsoft.com/office/infopath/2007/PartnerControls"/>
    </lcf76f155ced4ddcb4097134ff3c332f>
  </documentManagement>
</p:properties>
</file>

<file path=customXml/item2.xml><?xml version="1.0" encoding="utf-8"?>
<titus xmlns="http://schemas.titus.com/TitusProperties/">
  <TitusGUID xmlns="">eee73d32-b70e-4c0d-90cf-91baffc0f12e</TitusGUID>
  <TitusMetadata xmlns="">eyJucyI6Imh0dHA6XC9cL3d3dy50aXR1cy5jb21cL25zXC9CYW5rIG9mIEFtZXJpY2EiLCJwcm9wcyI6W3sibiI6IkNsYXNzaWZpY2F0aW9uIiwidmFscyI6W3sidmFsdWUiOiJVbmNsYXNzaWZpZWQifV19LHsibiI6IkF1ZGllbmNlIiwidmFscyI6W119LHsibiI6IkNvbmZpZGVudGlhbFR5cGUiLCJ2YWxzIjpbXX1dfQ==</TitusMetadata>
</titu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2B47C4E43A966444A71FB54135C6EA07" ma:contentTypeVersion="15" ma:contentTypeDescription="Create a new document." ma:contentTypeScope="" ma:versionID="7ceccc8346d5cc59ec1ee145d76b492d">
  <xsd:schema xmlns:xsd="http://www.w3.org/2001/XMLSchema" xmlns:xs="http://www.w3.org/2001/XMLSchema" xmlns:p="http://schemas.microsoft.com/office/2006/metadata/properties" xmlns:ns2="bf73c2dd-07d4-4da6-8d2f-f8cd4e948afb" xmlns:ns3="b217df60-2a42-43b7-aa25-e6c49a497c80" targetNamespace="http://schemas.microsoft.com/office/2006/metadata/properties" ma:root="true" ma:fieldsID="0832c4d47c5527bbfc912a5a0c59f50b" ns2:_="" ns3:_="">
    <xsd:import namespace="bf73c2dd-07d4-4da6-8d2f-f8cd4e948afb"/>
    <xsd:import namespace="b217df60-2a42-43b7-aa25-e6c49a497c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3c2dd-07d4-4da6-8d2f-f8cd4e948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e9e90a8-b24c-4be7-8760-a88b2cd47eb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7df60-2a42-43b7-aa25-e6c49a497c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1d43b35-b7a4-4cc3-b4ad-e9a60a2adf08}" ma:internalName="TaxCatchAll" ma:showField="CatchAllData" ma:web="b217df60-2a42-43b7-aa25-e6c49a497c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CF8B4-913F-4993-A789-8F7031C6A603}">
  <ds:schemaRefs>
    <ds:schemaRef ds:uri="c6ced493-6dd6-4ec7-89f3-1eb74144e65d"/>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873A98DE-52C2-4CA9-ADEB-FB9821C52E02}">
  <ds:schemaRefs>
    <ds:schemaRef ds:uri="http://schemas.titus.com/TitusProperties/"/>
    <ds:schemaRef ds:uri=""/>
  </ds:schemaRefs>
</ds:datastoreItem>
</file>

<file path=customXml/itemProps3.xml><?xml version="1.0" encoding="utf-8"?>
<ds:datastoreItem xmlns:ds="http://schemas.openxmlformats.org/officeDocument/2006/customXml" ds:itemID="{63B12558-E719-4CC5-9403-26C25081FC50}">
  <ds:schemaRefs>
    <ds:schemaRef ds:uri="http://schemas.microsoft.com/sharepoint/events"/>
  </ds:schemaRefs>
</ds:datastoreItem>
</file>

<file path=customXml/itemProps4.xml><?xml version="1.0" encoding="utf-8"?>
<ds:datastoreItem xmlns:ds="http://schemas.openxmlformats.org/officeDocument/2006/customXml" ds:itemID="{257248B8-6215-4187-AB8C-9B3E0D706A7D}">
  <ds:schemaRefs>
    <ds:schemaRef ds:uri="http://schemas.microsoft.com/sharepoint/v3/contenttype/forms"/>
  </ds:schemaRefs>
</ds:datastoreItem>
</file>

<file path=customXml/itemProps5.xml><?xml version="1.0" encoding="utf-8"?>
<ds:datastoreItem xmlns:ds="http://schemas.openxmlformats.org/officeDocument/2006/customXml" ds:itemID="{77EAC083-8368-4F52-B107-64A55334AF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Metric Control Chart</vt:lpstr>
      <vt:lpstr>Reference Info &amp; Key Terms</vt:lpstr>
      <vt:lpstr>Rules</vt:lpstr>
    </vt:vector>
  </TitlesOfParts>
  <Manager/>
  <Company>Bank of America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Coyne, Jason</dc:creator>
  <cp:keywords/>
  <dc:description/>
  <cp:lastModifiedBy>Hyzy, Michael</cp:lastModifiedBy>
  <cp:revision/>
  <dcterms:created xsi:type="dcterms:W3CDTF">2017-02-23T14:28:01Z</dcterms:created>
  <dcterms:modified xsi:type="dcterms:W3CDTF">2024-05-10T18:05:10Z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0x0101002B47C4E43A966444A71FB54135C6EA07</vt:lpwstr>
  </property>
  <property fmtid="{D5CDD505-2E9C-101B-9397-08002B2CF9AE}" pid="4" name="TitusGUID">
    <vt:lpwstr>eee73d32-b70e-4c0d-90cf-91baffc0f12e</vt:lpwstr>
  </property>
  <property fmtid="{D5CDD505-2E9C-101B-9397-08002B2CF9AE}" pid="5" name="SP2P8GISClassification">
    <vt:lpwstr/>
  </property>
  <property fmtid="{D5CDD505-2E9C-101B-9397-08002B2CF9AE}" pid="6" name="SP2P8OriginalDocId">
    <vt:lpwstr/>
  </property>
  <property fmtid="{D5CDD505-2E9C-101B-9397-08002B2CF9AE}" pid="7" name="SP2P8OriginalDocLibraryUrl">
    <vt:lpwstr/>
  </property>
  <property fmtid="{D5CDD505-2E9C-101B-9397-08002B2CF9AE}" pid="8" name="URL">
    <vt:lpwstr/>
  </property>
  <property fmtid="{D5CDD505-2E9C-101B-9397-08002B2CF9AE}" pid="9" name="SP2P8ReadyToMove">
    <vt:lpwstr/>
  </property>
  <property fmtid="{D5CDD505-2E9C-101B-9397-08002B2CF9AE}" pid="10" name="a5e372620f1f48e89881c8de30129480">
    <vt:lpwstr/>
  </property>
  <property fmtid="{D5CDD505-2E9C-101B-9397-08002B2CF9AE}" pid="11" name="SP2P8RecordCode">
    <vt:lpwstr/>
  </property>
  <property fmtid="{D5CDD505-2E9C-101B-9397-08002B2CF9AE}" pid="12" name="RecordCodeForBulkUpload">
    <vt:lpwstr/>
  </property>
  <property fmtid="{D5CDD505-2E9C-101B-9397-08002B2CF9AE}" pid="13" name="SP2P8DestinationLibrary">
    <vt:lpwstr/>
  </property>
  <property fmtid="{D5CDD505-2E9C-101B-9397-08002B2CF9AE}" pid="14" name="DestinationRepository">
    <vt:lpwstr/>
  </property>
  <property fmtid="{D5CDD505-2E9C-101B-9397-08002B2CF9AE}" pid="15" name="nf0213db4f614db48847c2e3d3d76b63">
    <vt:lpwstr/>
  </property>
  <property fmtid="{D5CDD505-2E9C-101B-9397-08002B2CF9AE}" pid="16" name="ReadyForExport">
    <vt:lpwstr/>
  </property>
  <property fmtid="{D5CDD505-2E9C-101B-9397-08002B2CF9AE}" pid="17" name="GISClassificationForBulkUpload">
    <vt:lpwstr/>
  </property>
  <property fmtid="{D5CDD505-2E9C-101B-9397-08002B2CF9AE}" pid="18" name="SP2P8RecordID">
    <vt:lpwstr/>
  </property>
  <property fmtid="{D5CDD505-2E9C-101B-9397-08002B2CF9AE}" pid="19" name="CountryCodeForBulkUpload">
    <vt:lpwstr/>
  </property>
  <property fmtid="{D5CDD505-2E9C-101B-9397-08002B2CF9AE}" pid="20" name="_dlc_DocIdItemGuid">
    <vt:lpwstr>ae862f5d-e9fd-47c9-9871-da8c657978d2</vt:lpwstr>
  </property>
  <property fmtid="{D5CDD505-2E9C-101B-9397-08002B2CF9AE}" pid="21" name="SP2P8CountryCode">
    <vt:lpwstr/>
  </property>
  <property fmtid="{D5CDD505-2E9C-101B-9397-08002B2CF9AE}" pid="22" name="SP2P8LinkMoved">
    <vt:lpwstr/>
  </property>
  <property fmtid="{D5CDD505-2E9C-101B-9397-08002B2CF9AE}" pid="23" name="SP2P8AttId">
    <vt:lpwstr/>
  </property>
  <property fmtid="{D5CDD505-2E9C-101B-9397-08002B2CF9AE}" pid="24" name="fa4f347dfab24432b75073c6ece0e257">
    <vt:lpwstr/>
  </property>
  <property fmtid="{D5CDD505-2E9C-101B-9397-08002B2CF9AE}" pid="25" name="Classification">
    <vt:lpwstr>Unclassified</vt:lpwstr>
  </property>
  <property fmtid="{D5CDD505-2E9C-101B-9397-08002B2CF9AE}" pid="26" name="BAC">
    <vt:lpwstr>B!bac@C</vt:lpwstr>
  </property>
</Properties>
</file>